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binary" PartName="/xl/commentsmeta0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drawingml.chart+xml" PartName="/xl/charts/chart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ENTRIFUGAL" sheetId="1" r:id="rId4"/>
  </sheets>
  <definedNames/>
  <calcPr/>
  <extLst>
    <ext uri="GoogleSheetsCustomDataVersion2">
      <go:sheetsCustomData xmlns:go="http://customooxmlschemas.google.com/" r:id="rId5" roundtripDataChecksum="nmdX63mcHUZwz8/gxgmOgxxcfIOlyw+bkRjJhsNv4Ds="/>
    </ext>
  </extLst>
</workbook>
</file>

<file path=xl/comments1.xml><?xml version="1.0" encoding="utf-8"?>
<comments xmlns:r="http://schemas.openxmlformats.org/officeDocument/2006/relationships" xmlns="http://schemas.openxmlformats.org/spreadsheetml/2006/main">
  <authors>
    <author/>
  </authors>
  <commentList>
    <comment authorId="0" ref="E40">
      <text>
        <t xml:space="preserve">======
ID#AAABJW_Yo_A
Dennis Kirk-Burnnand    (2024-04-03 16:53:01)
Loss due to pump suction inlet.</t>
      </text>
    </comment>
    <comment authorId="0" ref="P46">
      <text>
        <t xml:space="preserve">======
ID#AAABJW_Yo-8
Dennis Kirk-Burnnand    (2024-04-03 16:53:01)
NPSH Requied from pump vendors data.</t>
      </text>
    </comment>
    <comment authorId="0" ref="E44">
      <text>
        <t xml:space="preserve">======
ID#AAABJW_Yo-4
Dennis Kirk-Burnnand    (2024-04-03 16:53:01)
Ambient pressure at surface of fluid.
Use 0 if open vessel.</t>
      </text>
    </comment>
    <comment authorId="0" ref="E47">
      <text>
        <t xml:space="preserve">======
ID#AAABJW_Yo-0
Dennis Kirk-Burnnand    (2024-04-03 16:53:01)
Friction loss in pump discharge pipework.</t>
      </text>
    </comment>
    <comment authorId="0" ref="E36">
      <text>
        <t xml:space="preserve">======
ID#AAABJW_Yo-w
Dennis Kirk-Burnnand    (2024-04-03 16:53:01)
Temperature of fluid being pumped.</t>
      </text>
    </comment>
    <comment authorId="0" ref="K35">
      <text>
        <t xml:space="preserve">======
ID#AAABJW_Yo-s
Dennis Kirk-Burnnand    (2024-04-03 16:53:01)
Atmospheric ambient pressure at pump site.</t>
      </text>
    </comment>
    <comment authorId="0" ref="C35">
      <text>
        <t xml:space="preserve">======
ID#AAABJW_Yo-o
Dennis Kirk-Burnnand    (2024-04-03 16:53:01)
Specific Gravity of fluid at operating conditions.</t>
      </text>
    </comment>
    <comment authorId="0" ref="C49">
      <text>
        <t xml:space="preserve">======
ID#AAABJW_Yo-k
Dennis Kirk-Burnnand    (2024-04-03 16:53:01)
Distance from pump discharge nozzle centreline to pump centreline. Negative if below pump centreline.</t>
      </text>
    </comment>
    <comment authorId="0" ref="C45">
      <text>
        <t xml:space="preserve">======
ID#AAABJW_Yo-g
Dennis Kirk-Burnnand    (2024-04-03 16:53:01)
Distance from pupm centreline to fluid surface.</t>
      </text>
    </comment>
    <comment authorId="0" ref="C39">
      <text>
        <t xml:space="preserve">======
ID#AAABJW_Yo-c
Dennis Kirk-Burnnand    (2024-04-03 16:53:01)
Distance from fluid surface to pump centreline. Negative if above centreline.</t>
      </text>
    </comment>
    <comment authorId="0" ref="C43">
      <text>
        <t xml:space="preserve">======
ID#AAABJW_Yo-U
Dennis Kirk-Burnnand    (2024-04-03 16:53:01)
Distance from pump suction nozzle centreline to pump centreline. Negative if above centreline.</t>
      </text>
    </comment>
    <comment authorId="0" ref="E46">
      <text>
        <t xml:space="preserve">======
ID#AAABJW_Yo-Y
Dennis Kirk-Burnnand    (2024-04-03 16:53:01)
Loss due to pump discharge pipework outlet.</t>
      </text>
    </comment>
    <comment authorId="0" ref="C34">
      <text>
        <t xml:space="preserve">======
ID#AAABJW_Yo-Q
Dennis Kirk-Burnnand    (2024-04-03 16:53:01)
Flow through pump.</t>
      </text>
    </comment>
    <comment authorId="0" ref="E38">
      <text>
        <t xml:space="preserve">======
ID#AAABJW_Yo-M
Dennis Kirk-Burnnand    (2024-04-03 16:53:01)
Ambient pressure at surface of fluid.
Use 0 if open vessel</t>
      </text>
    </comment>
    <comment authorId="0" ref="C42">
      <text>
        <t xml:space="preserve">======
ID#AAABJW_Yo-I
Dennis Kirk-Burnnand    (2024-04-03 16:53:01)
Pump suction nozzle inside diameter.</t>
      </text>
    </comment>
    <comment authorId="0" ref="E41">
      <text>
        <t xml:space="preserve">======
ID#AAABJW_Yo-E
Dennis Kirk-Burnnand    (2024-04-03 16:53:01)
Friction loss in pump suction pipework.</t>
      </text>
    </comment>
    <comment authorId="0" ref="E37">
      <text>
        <t xml:space="preserve">======
ID#AAABJW_Yo98
Dennis Kirk-Burnnand    (2024-04-03 16:53:01)
Vapour pressure at operating conditions. See table at right for water data.</t>
      </text>
    </comment>
    <comment authorId="0" ref="C48">
      <text>
        <t xml:space="preserve">======
ID#AAABJW_Yo-A
Dennis Kirk-Burnnand    (2024-04-03 16:53:01)
Pump discharge nozzle inside diameter.</t>
      </text>
    </comment>
    <comment authorId="0" ref="P41">
      <text>
        <t xml:space="preserve">======
ID#AAABJW_Yo94
Dennis Kirk-Burnnand    (2024-04-03 16:53:01)
Pump Efficiency from pump vendors data.</t>
      </text>
    </comment>
  </commentList>
  <extLst>
    <ext uri="GoogleSheetsCustomDataVersion2">
      <go:sheetsCustomData xmlns:go="http://customooxmlschemas.google.com/" r:id="rId1" roundtripDataSignature="AMtx7mhLIpJmgM7AFZSBIU2G+XdLN/f+Ow=="/>
    </ext>
  </extLst>
</comments>
</file>

<file path=xl/sharedStrings.xml><?xml version="1.0" encoding="utf-8"?>
<sst xmlns="http://schemas.openxmlformats.org/spreadsheetml/2006/main" count="159" uniqueCount="105">
  <si>
    <t>PUMP CALCULATION PART 1</t>
  </si>
  <si>
    <t>SYSTEM CHARACTERISTICS</t>
  </si>
  <si>
    <t>SINGLE STAGE CENTRIFUGAL PUMP CALCULATION</t>
  </si>
  <si>
    <t>Version</t>
  </si>
  <si>
    <t>1.001</t>
  </si>
  <si>
    <t>Q</t>
  </si>
  <si>
    <t>Ptot</t>
  </si>
  <si>
    <t>Ltot</t>
  </si>
  <si>
    <t>Ftot</t>
  </si>
  <si>
    <t>Htot</t>
  </si>
  <si>
    <t>(Clean Water Use)</t>
  </si>
  <si>
    <t>Static Suction Lift = Ls</t>
  </si>
  <si>
    <t>Pump Suction Diam = Ds</t>
  </si>
  <si>
    <t>Static Discharge Head = Ld</t>
  </si>
  <si>
    <t>Pump Discharge Diam = Dd</t>
  </si>
  <si>
    <t>Total Static Head Ltot = Ls + Ld</t>
  </si>
  <si>
    <t>Friction Head = Hfs and Hfd</t>
  </si>
  <si>
    <t>Inlet and Discharge Nozzle Losses = Hi and Ho</t>
  </si>
  <si>
    <r>
      <rPr>
        <rFont val="Arial"/>
        <color theme="1"/>
        <sz val="10.0"/>
      </rPr>
      <t>Velocity Head = V</t>
    </r>
    <r>
      <rPr>
        <rFont val="Arial"/>
        <color theme="1"/>
        <sz val="10.0"/>
        <vertAlign val="superscript"/>
      </rPr>
      <t>2</t>
    </r>
    <r>
      <rPr>
        <rFont val="Arial"/>
        <color theme="1"/>
        <sz val="10.0"/>
      </rPr>
      <t>/2g      [often included in pump curves]</t>
    </r>
  </si>
  <si>
    <t>Pump Suction and Discharge Nozzle Elevations = Lns and Lnd</t>
  </si>
  <si>
    <t>Suction Pressure Head = Ps [if open tank = 0]</t>
  </si>
  <si>
    <t>Discharge Pressure Head = Pd [if open tank = 0]</t>
  </si>
  <si>
    <r>
      <rPr>
        <rFont val="Arial"/>
        <color theme="1"/>
        <sz val="10.0"/>
      </rPr>
      <t>Pout = Pd + Ld + Hfd + Ho - Lnd = Hd - Vd</t>
    </r>
    <r>
      <rPr>
        <rFont val="Arial"/>
        <color theme="1"/>
        <sz val="10.0"/>
        <vertAlign val="superscript"/>
      </rPr>
      <t>2</t>
    </r>
    <r>
      <rPr>
        <rFont val="Arial"/>
        <color theme="1"/>
        <sz val="10.0"/>
      </rPr>
      <t>/2g - Lnd</t>
    </r>
  </si>
  <si>
    <r>
      <rPr>
        <rFont val="Arial"/>
        <color theme="1"/>
        <sz val="10.0"/>
      </rPr>
      <t>Pin = Ps - Ls - Hfs - Hi + Lns = - Hs - Vs</t>
    </r>
    <r>
      <rPr>
        <rFont val="Arial"/>
        <color theme="1"/>
        <sz val="10.0"/>
        <vertAlign val="superscript"/>
      </rPr>
      <t>2</t>
    </r>
    <r>
      <rPr>
        <rFont val="Arial"/>
        <color theme="1"/>
        <sz val="10.0"/>
      </rPr>
      <t>/2g + Lns</t>
    </r>
  </si>
  <si>
    <t xml:space="preserve">Total Dynamic Suction Lift </t>
  </si>
  <si>
    <r>
      <rPr>
        <rFont val="Arial"/>
        <color theme="1"/>
        <sz val="10.0"/>
      </rPr>
      <t>Hs = Ls - Ps + Hfs + Hi - Vs</t>
    </r>
    <r>
      <rPr>
        <rFont val="Arial"/>
        <color theme="1"/>
        <sz val="10.0"/>
        <vertAlign val="superscript"/>
      </rPr>
      <t>2</t>
    </r>
    <r>
      <rPr>
        <rFont val="Arial"/>
        <color theme="1"/>
        <sz val="10.0"/>
      </rPr>
      <t>/2g</t>
    </r>
  </si>
  <si>
    <t>Dynamic Suction Lift (req'd)</t>
  </si>
  <si>
    <t>Hs(r) = Ls - Ps + Hfs + Hi</t>
  </si>
  <si>
    <t>WATER VAPOUR PRESSURE</t>
  </si>
  <si>
    <t xml:space="preserve">Total Dynamic Discharge Head </t>
  </si>
  <si>
    <r>
      <rPr>
        <rFont val="Arial"/>
        <color theme="1"/>
        <sz val="10.0"/>
      </rPr>
      <t>Hd = Ld + Pd + Hfd + Ho + Vd</t>
    </r>
    <r>
      <rPr>
        <rFont val="Arial"/>
        <color theme="1"/>
        <sz val="10.0"/>
        <vertAlign val="superscript"/>
      </rPr>
      <t>2</t>
    </r>
    <r>
      <rPr>
        <rFont val="Arial"/>
        <color theme="1"/>
        <sz val="10.0"/>
      </rPr>
      <t>/2g</t>
    </r>
  </si>
  <si>
    <t>Dynamic Discharge Head (req'd)</t>
  </si>
  <si>
    <t>Hd(r) = Ld + Pd + Hfd + Ho</t>
  </si>
  <si>
    <t>degC</t>
  </si>
  <si>
    <t>kPa(abs)</t>
  </si>
  <si>
    <t xml:space="preserve">Total Dynamic Head </t>
  </si>
  <si>
    <t>Htot = Hd + Hs</t>
  </si>
  <si>
    <t>Dynamic Head (req'd)</t>
  </si>
  <si>
    <t xml:space="preserve">Htot(r) = Hd(r) + Hs(r) </t>
  </si>
  <si>
    <t>NPSHa(req'd)</t>
  </si>
  <si>
    <r>
      <rPr>
        <rFont val="Arial"/>
        <color rgb="FFFF0000"/>
        <sz val="10.0"/>
      </rPr>
      <t>NPSHa(r) = NPSHa - Vs</t>
    </r>
    <r>
      <rPr>
        <rFont val="Arial"/>
        <color rgb="FFFF0000"/>
        <sz val="10.0"/>
        <vertAlign val="superscript"/>
      </rPr>
      <t>2</t>
    </r>
    <r>
      <rPr>
        <rFont val="Arial"/>
        <color rgb="FFFF0000"/>
        <sz val="10.0"/>
      </rPr>
      <t>/2g</t>
    </r>
  </si>
  <si>
    <t>Closed Tank:</t>
  </si>
  <si>
    <r>
      <rPr>
        <rFont val="Arial"/>
        <color rgb="FFFF0000"/>
        <sz val="10.0"/>
      </rPr>
      <t>NPSHa(abs) = Ps + Patm - Ls  - Hfs - Hi + Vs</t>
    </r>
    <r>
      <rPr>
        <rFont val="Arial"/>
        <color rgb="FFFF0000"/>
        <sz val="10.0"/>
        <vertAlign val="superscript"/>
      </rPr>
      <t>2</t>
    </r>
    <r>
      <rPr>
        <rFont val="Arial"/>
        <color rgb="FFFF0000"/>
        <sz val="10.0"/>
      </rPr>
      <t>/2g - Pvap  [where Pvap = Vapour Pressure(abs)]</t>
    </r>
  </si>
  <si>
    <t>Provide this to pump vendor and use on pump curves</t>
  </si>
  <si>
    <t>Open Tank:</t>
  </si>
  <si>
    <r>
      <rPr>
        <rFont val="Arial"/>
        <color rgb="FFFF0000"/>
        <sz val="10.0"/>
      </rPr>
      <t>or = Pamb - Ls - Hfs - Hi + Vs</t>
    </r>
    <r>
      <rPr>
        <rFont val="Arial"/>
        <color rgb="FFFF0000"/>
        <sz val="10.0"/>
        <vertAlign val="superscript"/>
      </rPr>
      <t>2</t>
    </r>
    <r>
      <rPr>
        <rFont val="Arial"/>
        <color rgb="FFFF0000"/>
        <sz val="10.0"/>
      </rPr>
      <t>/2g - Pvap   [NPSHa should exceed NPSHr by at least 0.5 m]</t>
    </r>
  </si>
  <si>
    <t>where velocity head is included in vendors pump curves.</t>
  </si>
  <si>
    <t>SYSTEM PROPERTIES</t>
  </si>
  <si>
    <t>PUMP SELECTION (Nominal)</t>
  </si>
  <si>
    <t>l/sec</t>
  </si>
  <si>
    <t>m3/sec</t>
  </si>
  <si>
    <t>Patm</t>
  </si>
  <si>
    <t>m</t>
  </si>
  <si>
    <t>SG</t>
  </si>
  <si>
    <t>D</t>
  </si>
  <si>
    <t>kg/m3</t>
  </si>
  <si>
    <t>Pamb</t>
  </si>
  <si>
    <t>Pump Speed</t>
  </si>
  <si>
    <t>rpm</t>
  </si>
  <si>
    <t>Tfluid</t>
  </si>
  <si>
    <r>
      <rPr>
        <rFont val="Arial"/>
        <color theme="1"/>
        <sz val="10.0"/>
      </rPr>
      <t>o</t>
    </r>
    <r>
      <rPr>
        <rFont val="Arial"/>
        <color theme="1"/>
        <sz val="10.0"/>
      </rPr>
      <t>C</t>
    </r>
  </si>
  <si>
    <t>Vs</t>
  </si>
  <si>
    <t>m/sec</t>
  </si>
  <si>
    <t>Pvap</t>
  </si>
  <si>
    <t>m(abs)</t>
  </si>
  <si>
    <t>Pinlet</t>
  </si>
  <si>
    <t>kPa(g)</t>
  </si>
  <si>
    <t>Impeller Diam</t>
  </si>
  <si>
    <t>Ps</t>
  </si>
  <si>
    <t>Hs</t>
  </si>
  <si>
    <t>kPa</t>
  </si>
  <si>
    <t>Pump Head</t>
  </si>
  <si>
    <t>Ls</t>
  </si>
  <si>
    <t xml:space="preserve">Hs(r) </t>
  </si>
  <si>
    <t>Hi</t>
  </si>
  <si>
    <t>Vd</t>
  </si>
  <si>
    <t>Hydraulic Power</t>
  </si>
  <si>
    <t>kW</t>
  </si>
  <si>
    <t>NOTES:</t>
  </si>
  <si>
    <t>Hfs</t>
  </si>
  <si>
    <t>Poutlet</t>
  </si>
  <si>
    <t>Pump Efficiency</t>
  </si>
  <si>
    <t>For Hfs and Hfd try 50 kPa/100m</t>
  </si>
  <si>
    <t>Ds</t>
  </si>
  <si>
    <t>m        As</t>
  </si>
  <si>
    <t>m2</t>
  </si>
  <si>
    <t>Hd</t>
  </si>
  <si>
    <t>Motor Power</t>
  </si>
  <si>
    <t>Lns</t>
  </si>
  <si>
    <t xml:space="preserve">Hd(r) </t>
  </si>
  <si>
    <t>Select Ds and Dd for Vs and Vd around 3 m/sec</t>
  </si>
  <si>
    <t>Pd</t>
  </si>
  <si>
    <t>Specific Speed</t>
  </si>
  <si>
    <t>Ld</t>
  </si>
  <si>
    <t>For small pumps try 60% efficiency</t>
  </si>
  <si>
    <t>Ho</t>
  </si>
  <si>
    <t>Htot(r)</t>
  </si>
  <si>
    <t>NPSHr</t>
  </si>
  <si>
    <t>Hfd</t>
  </si>
  <si>
    <t>Normally approx. 3% Htot =</t>
  </si>
  <si>
    <t>Dd</t>
  </si>
  <si>
    <t>m        Ad</t>
  </si>
  <si>
    <t>NPSHa</t>
  </si>
  <si>
    <t>Lnd</t>
  </si>
  <si>
    <t>NPSHa(r)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</si>
</sst>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4">
    <numFmt numFmtId="164" formatCode="0.000"/>
    <numFmt numFmtId="165" formatCode="0.0000"/>
    <numFmt numFmtId="166" formatCode="0.0"/>
    <numFmt numFmtId="167" formatCode="0.0%"/>
  </numFmts>
  <fonts count="13">
    <font>
      <sz val="10.0"/>
      <color rgb="FF000000"/>
      <name val="Open Sans"/>
      <scheme val="minor"/>
    </font>
    <font>
      <b/>
      <sz val="10.0"/>
      <color theme="1"/>
      <name val="Arial"/>
    </font>
    <font/>
    <font>
      <sz val="10.0"/>
      <color theme="1"/>
      <name val="Arial"/>
    </font>
    <font>
      <sz val="10.0"/>
      <color rgb="FFFF0000"/>
      <name val="Arial"/>
    </font>
    <font>
      <sz val="10.0"/>
      <color rgb="FF0000FF"/>
      <name val="Arial"/>
    </font>
    <font>
      <u/>
      <sz val="10.0"/>
      <color rgb="FFFF0000"/>
      <name val="Arial"/>
    </font>
    <font>
      <sz val="10.0"/>
      <color rgb="FFFF0000"/>
      <name val="Open Sans"/>
    </font>
    <font>
      <b/>
      <sz val="10.0"/>
      <color rgb="FF0000FF"/>
      <name val="Arial"/>
    </font>
    <font>
      <sz val="10.0"/>
      <color theme="1"/>
      <name val="Open Sans"/>
    </font>
    <font>
      <sz val="10.0"/>
      <color rgb="FFFF00FF"/>
      <name val="Arial"/>
    </font>
    <font>
      <vertAlign val="superscript"/>
      <sz val="10.0"/>
      <color theme="1"/>
      <name val="Arial"/>
    </font>
    <font>
      <b/>
      <sz val="10.0"/>
      <color rgb="FFFF0000"/>
      <name val="Arial"/>
    </font>
  </fonts>
  <fills count="5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  <fill>
      <patternFill patternType="solid">
        <fgColor rgb="FF00FFFF"/>
        <bgColor rgb="FF00FFFF"/>
      </patternFill>
    </fill>
    <fill>
      <patternFill patternType="solid">
        <fgColor rgb="FFFFFF99"/>
        <bgColor rgb="FFFFFF99"/>
      </patternFill>
    </fill>
  </fills>
  <borders count="24">
    <border/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</border>
    <border>
      <right style="medium">
        <color rgb="FF000000"/>
      </right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top style="thin">
        <color rgb="FF000000"/>
      </top>
    </border>
    <border>
      <left/>
      <right/>
      <top style="thin">
        <color rgb="FF000000"/>
      </top>
      <bottom/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/>
      <right/>
      <top/>
      <bottom/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/>
      <right/>
      <top/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medium">
        <color rgb="FF000000"/>
      </left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right style="medium">
        <color rgb="FF000000"/>
      </right>
      <bottom style="medium">
        <color rgb="FF000000"/>
      </bottom>
    </border>
  </borders>
  <cellStyleXfs count="1">
    <xf borderId="0" fillId="0" fontId="0" numFmtId="0" applyAlignment="1" applyFont="1"/>
  </cellStyleXfs>
  <cellXfs count="88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readingOrder="0"/>
    </xf>
    <xf borderId="2" fillId="0" fontId="2" numFmtId="0" xfId="0" applyBorder="1" applyFont="1"/>
    <xf borderId="2" fillId="0" fontId="3" numFmtId="0" xfId="0" applyAlignment="1" applyBorder="1" applyFont="1">
      <alignment horizontal="center"/>
    </xf>
    <xf borderId="3" fillId="0" fontId="2" numFmtId="0" xfId="0" applyBorder="1" applyFont="1"/>
    <xf borderId="0" fillId="2" fontId="4" numFmtId="0" xfId="0" applyFont="1"/>
    <xf borderId="0" fillId="0" fontId="3" numFmtId="0" xfId="0" applyFont="1"/>
    <xf borderId="4" fillId="0" fontId="3" numFmtId="0" xfId="0" applyBorder="1" applyFont="1"/>
    <xf borderId="5" fillId="0" fontId="3" numFmtId="0" xfId="0" applyBorder="1" applyFont="1"/>
    <xf borderId="0" fillId="0" fontId="1" numFmtId="0" xfId="0" applyFont="1"/>
    <xf quotePrefix="1" borderId="0" fillId="0" fontId="3" numFmtId="0" xfId="0" applyFont="1"/>
    <xf borderId="0" fillId="0" fontId="3" numFmtId="17" xfId="0" applyFont="1" applyNumberFormat="1"/>
    <xf borderId="0" fillId="2" fontId="4" numFmtId="0" xfId="0" applyAlignment="1" applyFont="1">
      <alignment horizontal="center"/>
    </xf>
    <xf borderId="0" fillId="2" fontId="4" numFmtId="2" xfId="0" applyAlignment="1" applyFont="1" applyNumberFormat="1">
      <alignment horizontal="center"/>
    </xf>
    <xf borderId="0" fillId="2" fontId="4" numFmtId="164" xfId="0" applyAlignment="1" applyFont="1" applyNumberFormat="1">
      <alignment horizontal="center"/>
    </xf>
    <xf quotePrefix="1" borderId="0" fillId="0" fontId="3" numFmtId="0" xfId="0" applyAlignment="1" applyFont="1">
      <alignment horizontal="left"/>
    </xf>
    <xf borderId="0" fillId="2" fontId="4" numFmtId="2" xfId="0" applyFont="1" applyNumberFormat="1"/>
    <xf borderId="0" fillId="2" fontId="4" numFmtId="164" xfId="0" applyFont="1" applyNumberFormat="1"/>
    <xf borderId="0" fillId="0" fontId="5" numFmtId="0" xfId="0" applyFont="1"/>
    <xf borderId="0" fillId="0" fontId="3" numFmtId="2" xfId="0" applyFont="1" applyNumberFormat="1"/>
    <xf quotePrefix="1" borderId="0" fillId="3" fontId="4" numFmtId="0" xfId="0" applyAlignment="1" applyFill="1" applyFont="1">
      <alignment horizontal="left"/>
    </xf>
    <xf borderId="0" fillId="3" fontId="4" numFmtId="0" xfId="0" applyFont="1"/>
    <xf borderId="6" fillId="0" fontId="3" numFmtId="0" xfId="0" applyAlignment="1" applyBorder="1" applyFont="1">
      <alignment horizontal="center"/>
    </xf>
    <xf borderId="7" fillId="0" fontId="3" numFmtId="0" xfId="0" applyAlignment="1" applyBorder="1" applyFont="1">
      <alignment horizontal="left"/>
    </xf>
    <xf borderId="7" fillId="0" fontId="3" numFmtId="0" xfId="0" applyBorder="1" applyFont="1"/>
    <xf borderId="8" fillId="0" fontId="3" numFmtId="0" xfId="0" applyBorder="1" applyFont="1"/>
    <xf quotePrefix="1" borderId="0" fillId="3" fontId="4" numFmtId="0" xfId="0" applyFont="1"/>
    <xf borderId="9" fillId="0" fontId="5" numFmtId="0" xfId="0" applyAlignment="1" applyBorder="1" applyFont="1">
      <alignment horizontal="center"/>
    </xf>
    <xf borderId="0" fillId="0" fontId="5" numFmtId="0" xfId="0" applyAlignment="1" applyFont="1">
      <alignment horizontal="center"/>
    </xf>
    <xf borderId="10" fillId="0" fontId="5" numFmtId="0" xfId="0" applyBorder="1" applyFont="1"/>
    <xf quotePrefix="1" borderId="0" fillId="2" fontId="6" numFmtId="0" xfId="0" applyAlignment="1" applyFont="1">
      <alignment horizontal="right"/>
    </xf>
    <xf borderId="0" fillId="2" fontId="4" numFmtId="0" xfId="0" applyAlignment="1" applyFont="1">
      <alignment horizontal="left"/>
    </xf>
    <xf borderId="0" fillId="2" fontId="7" numFmtId="0" xfId="0" applyFont="1"/>
    <xf borderId="7" fillId="0" fontId="2" numFmtId="0" xfId="0" applyBorder="1" applyFont="1"/>
    <xf borderId="8" fillId="0" fontId="2" numFmtId="0" xfId="0" applyBorder="1" applyFont="1"/>
    <xf borderId="11" fillId="0" fontId="3" numFmtId="0" xfId="0" applyBorder="1" applyFont="1"/>
    <xf borderId="12" fillId="4" fontId="8" numFmtId="0" xfId="0" applyAlignment="1" applyBorder="1" applyFill="1" applyFont="1">
      <alignment horizontal="center"/>
    </xf>
    <xf borderId="13" fillId="0" fontId="3" numFmtId="0" xfId="0" applyBorder="1" applyFont="1"/>
    <xf borderId="13" fillId="0" fontId="3" numFmtId="165" xfId="0" applyAlignment="1" applyBorder="1" applyFont="1" applyNumberFormat="1">
      <alignment horizontal="center"/>
    </xf>
    <xf borderId="14" fillId="0" fontId="3" numFmtId="0" xfId="0" applyBorder="1" applyFont="1"/>
    <xf borderId="13" fillId="0" fontId="9" numFmtId="164" xfId="0" applyAlignment="1" applyBorder="1" applyFont="1" applyNumberFormat="1">
      <alignment horizontal="center"/>
    </xf>
    <xf borderId="13" fillId="0" fontId="9" numFmtId="0" xfId="0" applyBorder="1" applyFont="1"/>
    <xf borderId="13" fillId="0" fontId="10" numFmtId="0" xfId="0" applyAlignment="1" applyBorder="1" applyFont="1">
      <alignment horizontal="center"/>
    </xf>
    <xf borderId="9" fillId="0" fontId="3" numFmtId="0" xfId="0" applyBorder="1" applyFont="1"/>
    <xf borderId="15" fillId="4" fontId="8" numFmtId="0" xfId="0" applyAlignment="1" applyBorder="1" applyFont="1">
      <alignment horizontal="center"/>
    </xf>
    <xf borderId="0" fillId="0" fontId="3" numFmtId="0" xfId="0" applyAlignment="1" applyFont="1">
      <alignment horizontal="right"/>
    </xf>
    <xf borderId="0" fillId="0" fontId="3" numFmtId="0" xfId="0" applyAlignment="1" applyFont="1">
      <alignment horizontal="center"/>
    </xf>
    <xf borderId="10" fillId="0" fontId="3" numFmtId="0" xfId="0" applyBorder="1" applyFont="1"/>
    <xf borderId="16" fillId="0" fontId="3" numFmtId="0" xfId="0" applyBorder="1" applyFont="1"/>
    <xf borderId="17" fillId="0" fontId="9" numFmtId="164" xfId="0" applyAlignment="1" applyBorder="1" applyFont="1" applyNumberFormat="1">
      <alignment horizontal="center"/>
    </xf>
    <xf borderId="17" fillId="0" fontId="9" numFmtId="0" xfId="0" applyBorder="1" applyFont="1"/>
    <xf borderId="18" fillId="4" fontId="8" numFmtId="164" xfId="0" applyAlignment="1" applyBorder="1" applyFont="1" applyNumberFormat="1">
      <alignment horizontal="center"/>
    </xf>
    <xf borderId="19" fillId="0" fontId="3" numFmtId="0" xfId="0" applyBorder="1" applyFont="1"/>
    <xf borderId="15" fillId="4" fontId="8" numFmtId="1" xfId="0" applyAlignment="1" applyBorder="1" applyFont="1" applyNumberFormat="1">
      <alignment horizontal="center"/>
    </xf>
    <xf borderId="10" fillId="0" fontId="11" numFmtId="0" xfId="0" applyBorder="1" applyFont="1"/>
    <xf borderId="0" fillId="0" fontId="3" numFmtId="164" xfId="0" applyAlignment="1" applyFont="1" applyNumberFormat="1">
      <alignment horizontal="center"/>
    </xf>
    <xf borderId="0" fillId="0" fontId="1" numFmtId="2" xfId="0" applyAlignment="1" applyFont="1" applyNumberFormat="1">
      <alignment horizontal="center"/>
    </xf>
    <xf borderId="10" fillId="0" fontId="1" numFmtId="0" xfId="0" applyBorder="1" applyFont="1"/>
    <xf borderId="4" fillId="0" fontId="5" numFmtId="0" xfId="0" applyAlignment="1" applyBorder="1" applyFont="1">
      <alignment horizontal="center"/>
    </xf>
    <xf borderId="0" fillId="0" fontId="3" numFmtId="2" xfId="0" applyAlignment="1" applyFont="1" applyNumberFormat="1">
      <alignment horizontal="center"/>
    </xf>
    <xf borderId="13" fillId="0" fontId="3" numFmtId="2" xfId="0" applyAlignment="1" applyBorder="1" applyFont="1" applyNumberFormat="1">
      <alignment horizontal="center"/>
    </xf>
    <xf borderId="6" fillId="0" fontId="12" numFmtId="0" xfId="0" applyBorder="1" applyFont="1"/>
    <xf borderId="7" fillId="0" fontId="4" numFmtId="0" xfId="0" applyBorder="1" applyFont="1"/>
    <xf borderId="7" fillId="0" fontId="12" numFmtId="2" xfId="0" applyAlignment="1" applyBorder="1" applyFont="1" applyNumberFormat="1">
      <alignment horizontal="center"/>
    </xf>
    <xf borderId="8" fillId="0" fontId="12" numFmtId="0" xfId="0" applyBorder="1" applyFont="1"/>
    <xf borderId="20" fillId="0" fontId="5" numFmtId="0" xfId="0" applyBorder="1" applyFont="1"/>
    <xf borderId="17" fillId="0" fontId="5" numFmtId="0" xfId="0" applyBorder="1" applyFont="1"/>
    <xf borderId="19" fillId="0" fontId="5" numFmtId="0" xfId="0" applyBorder="1" applyFont="1"/>
    <xf borderId="15" fillId="4" fontId="8" numFmtId="164" xfId="0" applyAlignment="1" applyBorder="1" applyFont="1" applyNumberFormat="1">
      <alignment horizontal="center"/>
    </xf>
    <xf borderId="0" fillId="0" fontId="3" numFmtId="166" xfId="0" applyAlignment="1" applyFont="1" applyNumberFormat="1">
      <alignment horizontal="center"/>
    </xf>
    <xf quotePrefix="1" borderId="16" fillId="0" fontId="3" numFmtId="0" xfId="0" applyBorder="1" applyFont="1"/>
    <xf borderId="17" fillId="0" fontId="3" numFmtId="164" xfId="0" applyAlignment="1" applyBorder="1" applyFont="1" applyNumberFormat="1">
      <alignment horizontal="center"/>
    </xf>
    <xf borderId="17" fillId="0" fontId="3" numFmtId="0" xfId="0" applyBorder="1" applyFont="1"/>
    <xf borderId="9" fillId="0" fontId="12" numFmtId="0" xfId="0" applyBorder="1" applyFont="1"/>
    <xf borderId="0" fillId="0" fontId="4" numFmtId="0" xfId="0" applyFont="1"/>
    <xf borderId="0" fillId="0" fontId="12" numFmtId="2" xfId="0" applyAlignment="1" applyFont="1" applyNumberFormat="1">
      <alignment horizontal="center"/>
    </xf>
    <xf borderId="10" fillId="0" fontId="12" numFmtId="0" xfId="0" applyBorder="1" applyFont="1"/>
    <xf borderId="15" fillId="4" fontId="8" numFmtId="167" xfId="0" applyAlignment="1" applyBorder="1" applyFont="1" applyNumberFormat="1">
      <alignment horizontal="center"/>
    </xf>
    <xf borderId="0" fillId="0" fontId="3" numFmtId="165" xfId="0" applyAlignment="1" applyFont="1" applyNumberFormat="1">
      <alignment horizontal="center"/>
    </xf>
    <xf borderId="0" fillId="0" fontId="4" numFmtId="1" xfId="0" applyAlignment="1" applyFont="1" applyNumberFormat="1">
      <alignment horizontal="center"/>
    </xf>
    <xf borderId="9" fillId="0" fontId="4" numFmtId="0" xfId="0" applyBorder="1" applyFont="1"/>
    <xf quotePrefix="1" borderId="6" fillId="0" fontId="12" numFmtId="0" xfId="0" applyBorder="1" applyFont="1"/>
    <xf borderId="9" fillId="0" fontId="3" numFmtId="2" xfId="0" applyAlignment="1" applyBorder="1" applyFont="1" applyNumberFormat="1">
      <alignment horizontal="center"/>
    </xf>
    <xf borderId="18" fillId="4" fontId="8" numFmtId="0" xfId="0" applyAlignment="1" applyBorder="1" applyFont="1">
      <alignment horizontal="center"/>
    </xf>
    <xf borderId="16" fillId="0" fontId="3" numFmtId="2" xfId="0" applyAlignment="1" applyBorder="1" applyFont="1" applyNumberFormat="1">
      <alignment horizontal="center"/>
    </xf>
    <xf borderId="21" fillId="0" fontId="3" numFmtId="0" xfId="0" applyBorder="1" applyFont="1"/>
    <xf borderId="22" fillId="0" fontId="3" numFmtId="0" xfId="0" applyBorder="1" applyFont="1"/>
    <xf borderId="23" fillId="0" fontId="3" numFmtId="0" xfId="0" applyBorder="1" applyFont="1"/>
  </cellXfs>
  <cellStyles count="1">
    <cellStyle xfId="0" name="Normal" builtinId="0"/>
  </cellStyles>
  <dxfs count="0"/>
</styleSheet>
</file>

<file path=xl/_rels/comments1.xml.rels><?xml version="1.0" encoding="UTF-8" standalone="yes"?>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000">
                <a:solidFill>
                  <a:srgbClr val="000000"/>
                </a:solidFill>
                <a:latin typeface="Arial"/>
              </a:defRPr>
            </a:pPr>
            <a:r>
              <a:rPr b="1" i="0" sz="1000">
                <a:solidFill>
                  <a:srgbClr val="000000"/>
                </a:solidFill>
                <a:latin typeface="Arial"/>
              </a:rPr>
              <a:t>SYSTEM CURVE</a:t>
            </a:r>
          </a:p>
        </c:rich>
      </c:tx>
      <c:layout>
        <c:manualLayout>
          <c:xMode val="edge"/>
          <c:yMode val="edge"/>
          <c:x val="0.3925506924789192"/>
          <c:y val="0.03174611376207466"/>
        </c:manualLayout>
      </c:layout>
      <c:overlay val="0"/>
    </c:title>
    <c:plotArea>
      <c:layout>
        <c:manualLayout>
          <c:xMode val="edge"/>
          <c:yMode val="edge"/>
          <c:x val="0.20916934708730733"/>
          <c:y val="0.10846588868708841"/>
          <c:w val="0.7220640474794718"/>
          <c:h val="0.7380971449682358"/>
        </c:manualLayout>
      </c:layout>
      <c:scatterChart>
        <c:scatterStyle val="lineMarker"/>
        <c:varyColors val="0"/>
        <c:ser>
          <c:idx val="0"/>
          <c:order val="0"/>
          <c:spPr>
            <a:ln>
              <a:noFill/>
            </a:ln>
          </c:spPr>
          <c:marker>
            <c:symbol val="circle"/>
            <c:size val="7"/>
            <c:spPr>
              <a:solidFill>
                <a:schemeClr val="accent1"/>
              </a:solidFill>
              <a:ln cmpd="sng">
                <a:solidFill>
                  <a:schemeClr val="accent1"/>
                </a:solidFill>
              </a:ln>
            </c:spPr>
          </c:marker>
          <c:xVal>
            <c:numRef>
              <c:f>CENTRIFUGAL!$S$6:$S$22</c:f>
            </c:numRef>
          </c:xVal>
          <c:yVal>
            <c:numRef>
              <c:f>CENTRIFUGAL!$W$6:$W$22</c:f>
              <c:numCache/>
            </c:numRef>
          </c:y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65331983"/>
        <c:axId val="815658935"/>
      </c:scatterChart>
      <c:valAx>
        <c:axId val="1065331983"/>
        <c:scaling>
          <c:orientation val="minMax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800">
                    <a:solidFill>
                      <a:srgbClr val="000000"/>
                    </a:solidFill>
                    <a:latin typeface="Arial"/>
                  </a:defRPr>
                </a:pPr>
                <a:r>
                  <a:rPr b="1" i="0" sz="800">
                    <a:solidFill>
                      <a:srgbClr val="000000"/>
                    </a:solidFill>
                    <a:latin typeface="Arial"/>
                  </a:rPr>
                  <a:t>L/sec</a:t>
                </a:r>
              </a:p>
            </c:rich>
          </c:tx>
          <c:layout>
            <c:manualLayout>
              <c:xMode val="edge"/>
              <c:yMode val="edge"/>
              <c:x val="0.5214907009573964"/>
              <c:y val="0.9179917896199922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spPr>
          <a:ln/>
        </c:spPr>
        <c:txPr>
          <a:bodyPr rot="0"/>
          <a:lstStyle/>
          <a:p>
            <a:pPr lvl="0">
              <a:defRPr b="0" i="0" sz="800">
                <a:solidFill>
                  <a:srgbClr val="000000"/>
                </a:solidFill>
                <a:latin typeface="Arial"/>
              </a:defRPr>
            </a:pPr>
          </a:p>
        </c:txPr>
        <c:crossAx val="815658935"/>
      </c:valAx>
      <c:valAx>
        <c:axId val="815658935"/>
        <c:scaling>
          <c:orientation val="minMax"/>
          <c:min val="0.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800">
                    <a:solidFill>
                      <a:srgbClr val="000000"/>
                    </a:solidFill>
                    <a:latin typeface="Arial"/>
                  </a:defRPr>
                </a:pPr>
                <a:r>
                  <a:rPr b="1" i="0" sz="800">
                    <a:solidFill>
                      <a:srgbClr val="000000"/>
                    </a:solidFill>
                    <a:latin typeface="Arial"/>
                  </a:rPr>
                  <a:t>METRES HEAD</a:t>
                </a:r>
              </a:p>
            </c:rich>
          </c:tx>
          <c:layout>
            <c:manualLayout>
              <c:xMode val="edge"/>
              <c:yMode val="edge"/>
              <c:x val="0.025788001695695423"/>
              <c:y val="0.37301683670437724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spPr>
          <a:ln/>
        </c:spPr>
        <c:txPr>
          <a:bodyPr rot="0"/>
          <a:lstStyle/>
          <a:p>
            <a:pPr lvl="0">
              <a:defRPr b="0" i="0" sz="800">
                <a:solidFill>
                  <a:srgbClr val="000000"/>
                </a:solidFill>
                <a:latin typeface="Arial"/>
              </a:defRPr>
            </a:pPr>
          </a:p>
        </c:txPr>
        <c:crossAx val="1065331983"/>
      </c:valAx>
    </c:plotArea>
    <c:plotVisOnly val="1"/>
  </c:chart>
  <c:spPr>
    <a:solidFill>
      <a:srgbClr val="FFFFFF"/>
    </a:solidFill>
  </c:spPr>
</c:chartSpace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12</xdr:col>
      <xdr:colOff>495300</xdr:colOff>
      <xdr:row>3</xdr:row>
      <xdr:rowOff>9525</xdr:rowOff>
    </xdr:from>
    <xdr:ext cx="3324225" cy="3543300"/>
    <xdr:graphicFrame>
      <xdr:nvGraphicFramePr>
        <xdr:cNvPr id="2138033587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  <xdr:oneCellAnchor>
    <xdr:from>
      <xdr:col>0</xdr:col>
      <xdr:colOff>161925</xdr:colOff>
      <xdr:row>1</xdr:row>
      <xdr:rowOff>104775</xdr:rowOff>
    </xdr:from>
    <xdr:ext cx="7753350" cy="4419600"/>
    <xdr:pic>
      <xdr:nvPicPr>
        <xdr:cNvPr id="0" name="image1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Open Sans"/>
        <a:ea typeface="Open Sans"/>
        <a:cs typeface="Open Sans"/>
      </a:majorFont>
      <a:minorFont>
        <a:latin typeface="Open Sans"/>
        <a:ea typeface="Open Sans"/>
        <a:cs typeface="Open Sans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1.xml"/><Relationship Id="rId3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showGridLines="0" workbookViewId="0"/>
  </sheetViews>
  <sheetFormatPr customHeight="1" defaultColWidth="14.43" defaultRowHeight="15.0"/>
  <cols>
    <col customWidth="1" min="1" max="1" width="2.57"/>
    <col customWidth="1" min="2" max="4" width="9.14"/>
    <col customWidth="1" min="5" max="5" width="12.29"/>
    <col customWidth="1" min="6" max="7" width="9.14"/>
    <col customWidth="1" min="8" max="8" width="10.43"/>
    <col customWidth="1" min="9" max="10" width="9.14"/>
    <col customWidth="1" min="11" max="11" width="9.71"/>
    <col customWidth="1" min="12" max="13" width="9.14"/>
    <col customWidth="1" min="14" max="17" width="11.57"/>
    <col customWidth="1" min="18" max="18" width="2.57"/>
    <col customWidth="1" min="19" max="19" width="6.14"/>
    <col customWidth="1" min="20" max="20" width="7.0"/>
    <col customWidth="1" min="21" max="21" width="5.29"/>
    <col customWidth="1" min="22" max="22" width="6.14"/>
    <col customWidth="1" min="23" max="23" width="7.43"/>
    <col customWidth="1" min="24" max="26" width="8.71"/>
  </cols>
  <sheetData>
    <row r="1" ht="12.7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3"/>
      <c r="Q1" s="2"/>
      <c r="R1" s="4"/>
      <c r="S1" s="5"/>
      <c r="T1" s="5"/>
      <c r="U1" s="5"/>
      <c r="V1" s="5"/>
      <c r="W1" s="5"/>
      <c r="X1" s="6"/>
      <c r="Y1" s="6"/>
      <c r="Z1" s="6"/>
    </row>
    <row r="2" ht="12.75" customHeight="1">
      <c r="A2" s="7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8"/>
      <c r="S2" s="5" t="s">
        <v>1</v>
      </c>
      <c r="T2" s="5"/>
      <c r="U2" s="5"/>
      <c r="V2" s="5"/>
      <c r="W2" s="5"/>
      <c r="X2" s="6"/>
      <c r="Y2" s="6"/>
      <c r="Z2" s="6"/>
    </row>
    <row r="3" ht="12.75" customHeight="1">
      <c r="A3" s="7"/>
      <c r="B3" s="9" t="s">
        <v>2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 t="s">
        <v>3</v>
      </c>
      <c r="P3" s="10" t="s">
        <v>4</v>
      </c>
      <c r="Q3" s="11">
        <v>35735.0</v>
      </c>
      <c r="R3" s="8"/>
      <c r="S3" s="12" t="s">
        <v>5</v>
      </c>
      <c r="T3" s="12" t="s">
        <v>6</v>
      </c>
      <c r="U3" s="12" t="s">
        <v>7</v>
      </c>
      <c r="V3" s="12" t="s">
        <v>8</v>
      </c>
      <c r="W3" s="12" t="s">
        <v>9</v>
      </c>
      <c r="X3" s="6"/>
      <c r="Y3" s="6"/>
      <c r="Z3" s="6"/>
    </row>
    <row r="4" ht="12.75" customHeight="1">
      <c r="A4" s="7"/>
      <c r="B4" s="9" t="s">
        <v>10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8"/>
      <c r="S4" s="12">
        <f>C34</f>
        <v>215</v>
      </c>
      <c r="T4" s="13">
        <f>C44-C38</f>
        <v>0</v>
      </c>
      <c r="U4" s="14">
        <f>C45+C39</f>
        <v>-0.008</v>
      </c>
      <c r="V4" s="13">
        <f>C41+C47</f>
        <v>54.12844037</v>
      </c>
      <c r="W4" s="13">
        <f>T4+U4+V4</f>
        <v>54.12044037</v>
      </c>
      <c r="X4" s="6"/>
      <c r="Y4" s="6"/>
      <c r="Z4" s="6"/>
    </row>
    <row r="5" ht="12.75" customHeight="1">
      <c r="A5" s="7"/>
      <c r="B5" s="6" t="s">
        <v>11</v>
      </c>
      <c r="C5" s="6"/>
      <c r="D5" s="6"/>
      <c r="E5" s="6"/>
      <c r="F5" s="15" t="s">
        <v>12</v>
      </c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8"/>
      <c r="S5" s="5"/>
      <c r="T5" s="5"/>
      <c r="U5" s="5"/>
      <c r="V5" s="5"/>
      <c r="W5" s="5"/>
      <c r="X5" s="6"/>
      <c r="Y5" s="6"/>
      <c r="Z5" s="6"/>
    </row>
    <row r="6" ht="12.75" customHeight="1">
      <c r="A6" s="7"/>
      <c r="B6" s="6" t="s">
        <v>13</v>
      </c>
      <c r="C6" s="6"/>
      <c r="D6" s="6"/>
      <c r="E6" s="6"/>
      <c r="F6" s="6" t="s">
        <v>14</v>
      </c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8"/>
      <c r="S6" s="5">
        <v>0.0</v>
      </c>
      <c r="T6" s="16">
        <f t="shared" ref="T6:T22" si="1">$T$4</f>
        <v>0</v>
      </c>
      <c r="U6" s="17">
        <f t="shared" ref="U6:U22" si="2">$U$4</f>
        <v>-0.008</v>
      </c>
      <c r="V6" s="5">
        <f t="shared" ref="V6:V22" si="3">$V$4/$S$4^2*S6^2</f>
        <v>0</v>
      </c>
      <c r="W6" s="13">
        <f t="shared" ref="W6:W22" si="4">T6+U6+V6</f>
        <v>-0.008</v>
      </c>
      <c r="X6" s="6"/>
      <c r="Y6" s="6"/>
      <c r="Z6" s="6"/>
    </row>
    <row r="7" ht="12.75" customHeight="1">
      <c r="A7" s="7"/>
      <c r="B7" s="6" t="s">
        <v>15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8"/>
      <c r="S7" s="5">
        <f t="shared" ref="S7:S22" si="5">$S$4/8+S6</f>
        <v>26.875</v>
      </c>
      <c r="T7" s="16">
        <f t="shared" si="1"/>
        <v>0</v>
      </c>
      <c r="U7" s="17">
        <f t="shared" si="2"/>
        <v>-0.008</v>
      </c>
      <c r="V7" s="5">
        <f t="shared" si="3"/>
        <v>0.8457568807</v>
      </c>
      <c r="W7" s="13">
        <f t="shared" si="4"/>
        <v>0.8377568807</v>
      </c>
      <c r="X7" s="6"/>
      <c r="Y7" s="6"/>
      <c r="Z7" s="6"/>
    </row>
    <row r="8" ht="12.75" customHeight="1">
      <c r="A8" s="7"/>
      <c r="B8" s="6" t="s">
        <v>16</v>
      </c>
      <c r="C8" s="6"/>
      <c r="D8" s="6"/>
      <c r="E8" s="6"/>
      <c r="F8" s="6"/>
      <c r="G8" s="6"/>
      <c r="H8" s="6"/>
      <c r="I8" s="6"/>
      <c r="J8" s="18"/>
      <c r="K8" s="6"/>
      <c r="L8" s="6"/>
      <c r="M8" s="6"/>
      <c r="N8" s="6"/>
      <c r="O8" s="6"/>
      <c r="P8" s="6"/>
      <c r="Q8" s="6"/>
      <c r="R8" s="8"/>
      <c r="S8" s="5">
        <f t="shared" si="5"/>
        <v>53.75</v>
      </c>
      <c r="T8" s="16">
        <f t="shared" si="1"/>
        <v>0</v>
      </c>
      <c r="U8" s="17">
        <f t="shared" si="2"/>
        <v>-0.008</v>
      </c>
      <c r="V8" s="5">
        <f t="shared" si="3"/>
        <v>3.383027523</v>
      </c>
      <c r="W8" s="13">
        <f t="shared" si="4"/>
        <v>3.375027523</v>
      </c>
      <c r="X8" s="6"/>
      <c r="Y8" s="6"/>
      <c r="Z8" s="6"/>
    </row>
    <row r="9" ht="12.75" customHeight="1">
      <c r="A9" s="7"/>
      <c r="B9" s="6" t="s">
        <v>17</v>
      </c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8"/>
      <c r="S9" s="5">
        <f t="shared" si="5"/>
        <v>80.625</v>
      </c>
      <c r="T9" s="16">
        <f t="shared" si="1"/>
        <v>0</v>
      </c>
      <c r="U9" s="17">
        <f t="shared" si="2"/>
        <v>-0.008</v>
      </c>
      <c r="V9" s="5">
        <f t="shared" si="3"/>
        <v>7.611811927</v>
      </c>
      <c r="W9" s="13">
        <f t="shared" si="4"/>
        <v>7.603811927</v>
      </c>
      <c r="X9" s="6"/>
      <c r="Y9" s="6"/>
      <c r="Z9" s="6"/>
    </row>
    <row r="10" ht="12.75" customHeight="1">
      <c r="A10" s="7"/>
      <c r="B10" s="6" t="s">
        <v>18</v>
      </c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8"/>
      <c r="S10" s="5">
        <f t="shared" si="5"/>
        <v>107.5</v>
      </c>
      <c r="T10" s="16">
        <f t="shared" si="1"/>
        <v>0</v>
      </c>
      <c r="U10" s="17">
        <f t="shared" si="2"/>
        <v>-0.008</v>
      </c>
      <c r="V10" s="5">
        <f t="shared" si="3"/>
        <v>13.53211009</v>
      </c>
      <c r="W10" s="13">
        <f t="shared" si="4"/>
        <v>13.52411009</v>
      </c>
      <c r="X10" s="6"/>
      <c r="Y10" s="6"/>
      <c r="Z10" s="6"/>
    </row>
    <row r="11" ht="12.75" customHeight="1">
      <c r="A11" s="7"/>
      <c r="B11" s="6" t="s">
        <v>19</v>
      </c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8"/>
      <c r="S11" s="5">
        <f t="shared" si="5"/>
        <v>134.375</v>
      </c>
      <c r="T11" s="16">
        <f t="shared" si="1"/>
        <v>0</v>
      </c>
      <c r="U11" s="17">
        <f t="shared" si="2"/>
        <v>-0.008</v>
      </c>
      <c r="V11" s="5">
        <f t="shared" si="3"/>
        <v>21.14392202</v>
      </c>
      <c r="W11" s="13">
        <f t="shared" si="4"/>
        <v>21.13592202</v>
      </c>
      <c r="X11" s="6"/>
      <c r="Y11" s="6"/>
      <c r="Z11" s="6"/>
    </row>
    <row r="12" ht="12.75" customHeight="1">
      <c r="A12" s="7"/>
      <c r="B12" s="15" t="s">
        <v>20</v>
      </c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8"/>
      <c r="S12" s="5">
        <f t="shared" si="5"/>
        <v>161.25</v>
      </c>
      <c r="T12" s="16">
        <f t="shared" si="1"/>
        <v>0</v>
      </c>
      <c r="U12" s="17">
        <f t="shared" si="2"/>
        <v>-0.008</v>
      </c>
      <c r="V12" s="5">
        <f t="shared" si="3"/>
        <v>30.44724771</v>
      </c>
      <c r="W12" s="13">
        <f t="shared" si="4"/>
        <v>30.43924771</v>
      </c>
      <c r="X12" s="6"/>
      <c r="Y12" s="6"/>
      <c r="Z12" s="6"/>
    </row>
    <row r="13" ht="12.75" customHeight="1">
      <c r="A13" s="7"/>
      <c r="B13" s="15" t="s">
        <v>21</v>
      </c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8"/>
      <c r="S13" s="5">
        <f t="shared" si="5"/>
        <v>188.125</v>
      </c>
      <c r="T13" s="16">
        <f t="shared" si="1"/>
        <v>0</v>
      </c>
      <c r="U13" s="17">
        <f t="shared" si="2"/>
        <v>-0.008</v>
      </c>
      <c r="V13" s="5">
        <f t="shared" si="3"/>
        <v>41.44208716</v>
      </c>
      <c r="W13" s="13">
        <f t="shared" si="4"/>
        <v>41.43408716</v>
      </c>
      <c r="X13" s="6"/>
      <c r="Y13" s="6"/>
      <c r="Z13" s="6"/>
    </row>
    <row r="14" ht="12.75" customHeight="1">
      <c r="A14" s="7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8"/>
      <c r="S14" s="5">
        <f t="shared" si="5"/>
        <v>215</v>
      </c>
      <c r="T14" s="16">
        <f t="shared" si="1"/>
        <v>0</v>
      </c>
      <c r="U14" s="17">
        <f t="shared" si="2"/>
        <v>-0.008</v>
      </c>
      <c r="V14" s="5">
        <f t="shared" si="3"/>
        <v>54.12844037</v>
      </c>
      <c r="W14" s="13">
        <f t="shared" si="4"/>
        <v>54.12044037</v>
      </c>
      <c r="X14" s="6"/>
      <c r="Y14" s="6"/>
      <c r="Z14" s="6"/>
    </row>
    <row r="15" ht="12.75" customHeight="1">
      <c r="A15" s="7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8"/>
      <c r="S15" s="5">
        <f t="shared" si="5"/>
        <v>241.875</v>
      </c>
      <c r="T15" s="16">
        <f t="shared" si="1"/>
        <v>0</v>
      </c>
      <c r="U15" s="17">
        <f t="shared" si="2"/>
        <v>-0.008</v>
      </c>
      <c r="V15" s="5">
        <f t="shared" si="3"/>
        <v>68.50630734</v>
      </c>
      <c r="W15" s="13">
        <f t="shared" si="4"/>
        <v>68.49830734</v>
      </c>
      <c r="X15" s="6"/>
      <c r="Y15" s="6"/>
      <c r="Z15" s="6"/>
    </row>
    <row r="16" ht="12.75" customHeight="1">
      <c r="A16" s="7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8"/>
      <c r="S16" s="5">
        <f t="shared" si="5"/>
        <v>268.75</v>
      </c>
      <c r="T16" s="16">
        <f t="shared" si="1"/>
        <v>0</v>
      </c>
      <c r="U16" s="17">
        <f t="shared" si="2"/>
        <v>-0.008</v>
      </c>
      <c r="V16" s="5">
        <f t="shared" si="3"/>
        <v>84.57568807</v>
      </c>
      <c r="W16" s="13">
        <f t="shared" si="4"/>
        <v>84.56768807</v>
      </c>
      <c r="X16" s="6"/>
      <c r="Y16" s="6"/>
      <c r="Z16" s="6"/>
    </row>
    <row r="17" ht="12.75" customHeight="1">
      <c r="A17" s="7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8"/>
      <c r="S17" s="5">
        <f t="shared" si="5"/>
        <v>295.625</v>
      </c>
      <c r="T17" s="16">
        <f t="shared" si="1"/>
        <v>0</v>
      </c>
      <c r="U17" s="17">
        <f t="shared" si="2"/>
        <v>-0.008</v>
      </c>
      <c r="V17" s="5">
        <f t="shared" si="3"/>
        <v>102.3365826</v>
      </c>
      <c r="W17" s="13">
        <f t="shared" si="4"/>
        <v>102.3285826</v>
      </c>
      <c r="X17" s="6"/>
      <c r="Y17" s="6"/>
      <c r="Z17" s="6"/>
    </row>
    <row r="18" ht="12.75" customHeight="1">
      <c r="A18" s="7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8"/>
      <c r="S18" s="5">
        <f t="shared" si="5"/>
        <v>322.5</v>
      </c>
      <c r="T18" s="16">
        <f t="shared" si="1"/>
        <v>0</v>
      </c>
      <c r="U18" s="17">
        <f t="shared" si="2"/>
        <v>-0.008</v>
      </c>
      <c r="V18" s="5">
        <f t="shared" si="3"/>
        <v>121.7889908</v>
      </c>
      <c r="W18" s="13">
        <f t="shared" si="4"/>
        <v>121.7809908</v>
      </c>
      <c r="X18" s="6"/>
      <c r="Y18" s="6"/>
      <c r="Z18" s="6"/>
    </row>
    <row r="19" ht="12.75" customHeight="1">
      <c r="A19" s="7"/>
      <c r="B19" s="6"/>
      <c r="C19" s="6"/>
      <c r="D19" s="6"/>
      <c r="E19" s="6"/>
      <c r="F19" s="6"/>
      <c r="G19" s="6"/>
      <c r="H19" s="6" t="s">
        <v>22</v>
      </c>
      <c r="I19" s="6"/>
      <c r="J19" s="6"/>
      <c r="K19" s="6"/>
      <c r="L19" s="6"/>
      <c r="M19" s="6"/>
      <c r="N19" s="6"/>
      <c r="O19" s="6"/>
      <c r="P19" s="6"/>
      <c r="Q19" s="6"/>
      <c r="R19" s="8"/>
      <c r="S19" s="5">
        <f t="shared" si="5"/>
        <v>349.375</v>
      </c>
      <c r="T19" s="16">
        <f t="shared" si="1"/>
        <v>0</v>
      </c>
      <c r="U19" s="17">
        <f t="shared" si="2"/>
        <v>-0.008</v>
      </c>
      <c r="V19" s="5">
        <f t="shared" si="3"/>
        <v>142.9329128</v>
      </c>
      <c r="W19" s="13">
        <f t="shared" si="4"/>
        <v>142.9249128</v>
      </c>
      <c r="X19" s="6"/>
      <c r="Y19" s="6"/>
      <c r="Z19" s="6"/>
    </row>
    <row r="20" ht="12.75" customHeight="1">
      <c r="A20" s="7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8"/>
      <c r="S20" s="5">
        <f t="shared" si="5"/>
        <v>376.25</v>
      </c>
      <c r="T20" s="16">
        <f t="shared" si="1"/>
        <v>0</v>
      </c>
      <c r="U20" s="17">
        <f t="shared" si="2"/>
        <v>-0.008</v>
      </c>
      <c r="V20" s="5">
        <f t="shared" si="3"/>
        <v>165.7683486</v>
      </c>
      <c r="W20" s="13">
        <f t="shared" si="4"/>
        <v>165.7603486</v>
      </c>
      <c r="X20" s="6"/>
      <c r="Y20" s="6"/>
      <c r="Z20" s="6"/>
    </row>
    <row r="21" ht="12.75" customHeight="1">
      <c r="A21" s="7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8"/>
      <c r="S21" s="5">
        <f t="shared" si="5"/>
        <v>403.125</v>
      </c>
      <c r="T21" s="16">
        <f t="shared" si="1"/>
        <v>0</v>
      </c>
      <c r="U21" s="17">
        <f t="shared" si="2"/>
        <v>-0.008</v>
      </c>
      <c r="V21" s="5">
        <f t="shared" si="3"/>
        <v>190.2952982</v>
      </c>
      <c r="W21" s="13">
        <f t="shared" si="4"/>
        <v>190.2872982</v>
      </c>
      <c r="X21" s="6"/>
      <c r="Y21" s="6"/>
      <c r="Z21" s="6"/>
    </row>
    <row r="22" ht="12.75" customHeight="1">
      <c r="A22" s="7"/>
      <c r="B22" s="6"/>
      <c r="C22" s="6"/>
      <c r="D22" s="6"/>
      <c r="E22" s="6"/>
      <c r="F22" s="6"/>
      <c r="G22" s="6" t="s">
        <v>23</v>
      </c>
      <c r="H22" s="6"/>
      <c r="I22" s="6"/>
      <c r="J22" s="6"/>
      <c r="K22" s="6"/>
      <c r="L22" s="6"/>
      <c r="M22" s="6"/>
      <c r="N22" s="6"/>
      <c r="O22" s="6"/>
      <c r="P22" s="6"/>
      <c r="Q22" s="6"/>
      <c r="R22" s="8"/>
      <c r="S22" s="5">
        <f t="shared" si="5"/>
        <v>430</v>
      </c>
      <c r="T22" s="16">
        <f t="shared" si="1"/>
        <v>0</v>
      </c>
      <c r="U22" s="17">
        <f t="shared" si="2"/>
        <v>-0.008</v>
      </c>
      <c r="V22" s="5">
        <f t="shared" si="3"/>
        <v>216.5137615</v>
      </c>
      <c r="W22" s="13">
        <f t="shared" si="4"/>
        <v>216.5057615</v>
      </c>
      <c r="X22" s="6"/>
      <c r="Y22" s="6"/>
      <c r="Z22" s="6"/>
    </row>
    <row r="23" ht="12.75" customHeight="1">
      <c r="A23" s="7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8"/>
      <c r="S23" s="6"/>
      <c r="T23" s="6"/>
      <c r="U23" s="6"/>
      <c r="V23" s="6"/>
      <c r="W23" s="6"/>
      <c r="X23" s="6"/>
      <c r="Y23" s="6"/>
      <c r="Z23" s="6"/>
    </row>
    <row r="24" ht="12.75" customHeight="1">
      <c r="A24" s="7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8"/>
      <c r="S24" s="6">
        <f>C34</f>
        <v>215</v>
      </c>
      <c r="T24" s="6"/>
      <c r="U24" s="6"/>
      <c r="V24" s="6"/>
      <c r="W24" s="19">
        <f>I45</f>
        <v>55.52980874</v>
      </c>
      <c r="X24" s="6"/>
      <c r="Y24" s="6"/>
      <c r="Z24" s="6"/>
    </row>
    <row r="25" ht="12.75" customHeight="1">
      <c r="A25" s="7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8"/>
      <c r="S25" s="6"/>
      <c r="T25" s="6"/>
      <c r="U25" s="6"/>
      <c r="V25" s="6"/>
      <c r="W25" s="6"/>
      <c r="X25" s="6"/>
      <c r="Y25" s="6"/>
      <c r="Z25" s="6"/>
    </row>
    <row r="26" ht="12.75" customHeight="1">
      <c r="A26" s="7"/>
      <c r="B26" s="6"/>
      <c r="C26" s="6"/>
      <c r="D26" s="6"/>
      <c r="E26" s="6"/>
      <c r="F26" s="15" t="s">
        <v>24</v>
      </c>
      <c r="G26" s="6"/>
      <c r="H26" s="6"/>
      <c r="I26" s="6" t="s">
        <v>25</v>
      </c>
      <c r="J26" s="6"/>
      <c r="K26" s="6"/>
      <c r="L26" s="6"/>
      <c r="M26" s="15" t="s">
        <v>26</v>
      </c>
      <c r="N26" s="6"/>
      <c r="O26" s="6"/>
      <c r="P26" s="20" t="s">
        <v>27</v>
      </c>
      <c r="Q26" s="21"/>
      <c r="R26" s="8"/>
      <c r="S26" s="6" t="s">
        <v>28</v>
      </c>
      <c r="T26" s="6"/>
      <c r="U26" s="6"/>
      <c r="V26" s="6"/>
      <c r="W26" s="6"/>
      <c r="X26" s="6"/>
      <c r="Y26" s="6"/>
      <c r="Z26" s="6"/>
    </row>
    <row r="27" ht="12.75" customHeight="1">
      <c r="A27" s="7"/>
      <c r="B27" s="6"/>
      <c r="C27" s="6"/>
      <c r="D27" s="18"/>
      <c r="E27" s="6"/>
      <c r="F27" s="15" t="s">
        <v>29</v>
      </c>
      <c r="G27" s="6"/>
      <c r="H27" s="6"/>
      <c r="I27" s="6" t="s">
        <v>30</v>
      </c>
      <c r="J27" s="6"/>
      <c r="K27" s="6"/>
      <c r="L27" s="6"/>
      <c r="M27" s="15" t="s">
        <v>31</v>
      </c>
      <c r="N27" s="6"/>
      <c r="O27" s="6"/>
      <c r="P27" s="20" t="s">
        <v>32</v>
      </c>
      <c r="Q27" s="21"/>
      <c r="R27" s="8"/>
      <c r="S27" s="22" t="s">
        <v>33</v>
      </c>
      <c r="T27" s="23" t="s">
        <v>34</v>
      </c>
      <c r="U27" s="24"/>
      <c r="V27" s="24"/>
      <c r="W27" s="25"/>
      <c r="X27" s="6"/>
      <c r="Y27" s="6"/>
      <c r="Z27" s="6"/>
    </row>
    <row r="28" ht="12.75" customHeight="1">
      <c r="A28" s="7"/>
      <c r="B28" s="6"/>
      <c r="C28" s="6"/>
      <c r="D28" s="6"/>
      <c r="E28" s="6"/>
      <c r="F28" s="15" t="s">
        <v>35</v>
      </c>
      <c r="G28" s="6"/>
      <c r="H28" s="6"/>
      <c r="I28" s="6" t="s">
        <v>36</v>
      </c>
      <c r="J28" s="6"/>
      <c r="K28" s="6"/>
      <c r="L28" s="6"/>
      <c r="M28" s="6" t="s">
        <v>37</v>
      </c>
      <c r="N28" s="6"/>
      <c r="O28" s="6"/>
      <c r="P28" s="26" t="s">
        <v>38</v>
      </c>
      <c r="Q28" s="21"/>
      <c r="R28" s="8"/>
      <c r="S28" s="27">
        <v>0.0</v>
      </c>
      <c r="T28" s="28">
        <v>0.6</v>
      </c>
      <c r="U28" s="18"/>
      <c r="V28" s="18"/>
      <c r="W28" s="29"/>
      <c r="X28" s="6"/>
      <c r="Y28" s="6"/>
      <c r="Z28" s="6"/>
    </row>
    <row r="29" ht="12.75" customHeight="1">
      <c r="A29" s="7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6" t="s">
        <v>39</v>
      </c>
      <c r="N29" s="6"/>
      <c r="O29" s="6"/>
      <c r="P29" s="21" t="s">
        <v>40</v>
      </c>
      <c r="Q29" s="21"/>
      <c r="R29" s="8"/>
      <c r="S29" s="27">
        <v>15.0</v>
      </c>
      <c r="T29" s="28">
        <v>1.7</v>
      </c>
      <c r="U29" s="18"/>
      <c r="V29" s="18"/>
      <c r="W29" s="29"/>
      <c r="X29" s="6"/>
      <c r="Y29" s="6"/>
      <c r="Z29" s="6"/>
    </row>
    <row r="30" ht="12.75" customHeight="1">
      <c r="A30" s="7"/>
      <c r="B30" s="5"/>
      <c r="C30" s="30" t="s">
        <v>41</v>
      </c>
      <c r="D30" s="31" t="s">
        <v>42</v>
      </c>
      <c r="E30" s="5"/>
      <c r="F30" s="5"/>
      <c r="G30" s="5"/>
      <c r="H30" s="5"/>
      <c r="I30" s="5"/>
      <c r="J30" s="5"/>
      <c r="K30" s="5"/>
      <c r="L30" s="5"/>
      <c r="M30" s="6" t="s">
        <v>43</v>
      </c>
      <c r="N30" s="6"/>
      <c r="O30" s="6"/>
      <c r="P30" s="21"/>
      <c r="Q30" s="21"/>
      <c r="R30" s="8"/>
      <c r="S30" s="27">
        <v>25.0</v>
      </c>
      <c r="T30" s="28">
        <v>3.2</v>
      </c>
      <c r="U30" s="18"/>
      <c r="V30" s="18"/>
      <c r="W30" s="29"/>
      <c r="X30" s="6"/>
      <c r="Y30" s="6"/>
      <c r="Z30" s="6"/>
    </row>
    <row r="31" ht="12.75" customHeight="1">
      <c r="A31" s="7"/>
      <c r="B31" s="5"/>
      <c r="C31" s="30" t="s">
        <v>44</v>
      </c>
      <c r="D31" s="31" t="s">
        <v>45</v>
      </c>
      <c r="E31" s="5"/>
      <c r="F31" s="5"/>
      <c r="G31" s="32"/>
      <c r="H31" s="5"/>
      <c r="I31" s="5"/>
      <c r="J31" s="5"/>
      <c r="K31" s="32"/>
      <c r="L31" s="5"/>
      <c r="M31" s="6" t="s">
        <v>46</v>
      </c>
      <c r="N31" s="6"/>
      <c r="O31" s="6"/>
      <c r="P31" s="21"/>
      <c r="Q31" s="21"/>
      <c r="R31" s="8"/>
      <c r="S31" s="27">
        <v>30.0</v>
      </c>
      <c r="T31" s="28">
        <v>4.25</v>
      </c>
      <c r="U31" s="18"/>
      <c r="V31" s="18"/>
      <c r="W31" s="29"/>
      <c r="X31" s="6"/>
      <c r="Y31" s="6"/>
      <c r="Z31" s="6"/>
    </row>
    <row r="32" ht="12.75" customHeight="1">
      <c r="A32" s="7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8"/>
      <c r="S32" s="27">
        <v>40.0</v>
      </c>
      <c r="T32" s="28">
        <v>7.38</v>
      </c>
      <c r="U32" s="18"/>
      <c r="V32" s="18"/>
      <c r="W32" s="29"/>
      <c r="X32" s="6"/>
      <c r="Y32" s="6"/>
      <c r="Z32" s="6"/>
    </row>
    <row r="33" ht="12.75" customHeight="1">
      <c r="A33" s="7"/>
      <c r="B33" s="22" t="s">
        <v>47</v>
      </c>
      <c r="C33" s="33"/>
      <c r="D33" s="33"/>
      <c r="E33" s="33"/>
      <c r="F33" s="34"/>
      <c r="G33" s="6"/>
      <c r="H33" s="22" t="s">
        <v>1</v>
      </c>
      <c r="I33" s="33"/>
      <c r="J33" s="33"/>
      <c r="K33" s="33"/>
      <c r="L33" s="34"/>
      <c r="M33" s="6"/>
      <c r="N33" s="22" t="s">
        <v>48</v>
      </c>
      <c r="O33" s="33"/>
      <c r="P33" s="33"/>
      <c r="Q33" s="34"/>
      <c r="R33" s="8"/>
      <c r="S33" s="27">
        <v>50.0</v>
      </c>
      <c r="T33" s="28">
        <v>12.5</v>
      </c>
      <c r="U33" s="18"/>
      <c r="V33" s="18"/>
      <c r="W33" s="29"/>
      <c r="X33" s="6"/>
      <c r="Y33" s="6"/>
      <c r="Z33" s="6"/>
    </row>
    <row r="34" ht="12.75" customHeight="1">
      <c r="A34" s="7"/>
      <c r="B34" s="35" t="s">
        <v>5</v>
      </c>
      <c r="C34" s="36">
        <v>215.0</v>
      </c>
      <c r="D34" s="37" t="s">
        <v>49</v>
      </c>
      <c r="E34" s="38">
        <f>C34/1000</f>
        <v>0.215</v>
      </c>
      <c r="F34" s="39" t="s">
        <v>50</v>
      </c>
      <c r="G34" s="6"/>
      <c r="H34" s="35" t="s">
        <v>51</v>
      </c>
      <c r="I34" s="40">
        <f t="shared" ref="I34:I35" si="6">K34/9.81/$C$35</f>
        <v>10.32874618</v>
      </c>
      <c r="J34" s="41" t="s">
        <v>52</v>
      </c>
      <c r="K34" s="42">
        <v>101.325</v>
      </c>
      <c r="L34" s="39" t="s">
        <v>34</v>
      </c>
      <c r="M34" s="6"/>
      <c r="N34" s="35"/>
      <c r="O34" s="37"/>
      <c r="P34" s="37"/>
      <c r="Q34" s="39"/>
      <c r="R34" s="8"/>
      <c r="S34" s="27"/>
      <c r="T34" s="28"/>
      <c r="U34" s="18"/>
      <c r="V34" s="18"/>
      <c r="W34" s="29"/>
      <c r="X34" s="6"/>
      <c r="Y34" s="6"/>
      <c r="Z34" s="6"/>
    </row>
    <row r="35" ht="12.75" customHeight="1">
      <c r="A35" s="7"/>
      <c r="B35" s="43" t="s">
        <v>53</v>
      </c>
      <c r="C35" s="44">
        <v>1.0</v>
      </c>
      <c r="D35" s="45" t="s">
        <v>54</v>
      </c>
      <c r="E35" s="46">
        <f>C35*1000</f>
        <v>1000</v>
      </c>
      <c r="F35" s="47" t="s">
        <v>55</v>
      </c>
      <c r="G35" s="6"/>
      <c r="H35" s="48" t="s">
        <v>56</v>
      </c>
      <c r="I35" s="49">
        <f t="shared" si="6"/>
        <v>9.97961264</v>
      </c>
      <c r="J35" s="50" t="s">
        <v>52</v>
      </c>
      <c r="K35" s="51">
        <v>97.9</v>
      </c>
      <c r="L35" s="52" t="s">
        <v>34</v>
      </c>
      <c r="M35" s="6"/>
      <c r="N35" s="43" t="s">
        <v>57</v>
      </c>
      <c r="O35" s="6"/>
      <c r="P35" s="44">
        <v>1483.0</v>
      </c>
      <c r="Q35" s="47" t="s">
        <v>58</v>
      </c>
      <c r="R35" s="8"/>
      <c r="S35" s="27">
        <v>120.0</v>
      </c>
      <c r="T35" s="28">
        <v>198.5</v>
      </c>
      <c r="U35" s="18"/>
      <c r="V35" s="18"/>
      <c r="W35" s="29"/>
      <c r="X35" s="6"/>
      <c r="Y35" s="6"/>
      <c r="Z35" s="6"/>
    </row>
    <row r="36" ht="12.75" customHeight="1">
      <c r="A36" s="7"/>
      <c r="B36" s="43" t="s">
        <v>59</v>
      </c>
      <c r="C36" s="6"/>
      <c r="D36" s="6"/>
      <c r="E36" s="53">
        <v>16.0</v>
      </c>
      <c r="F36" s="54" t="s">
        <v>60</v>
      </c>
      <c r="G36" s="6"/>
      <c r="H36" s="43" t="s">
        <v>61</v>
      </c>
      <c r="I36" s="55">
        <f>K36^2/2/9.81</f>
        <v>0.9777731774</v>
      </c>
      <c r="J36" s="6" t="s">
        <v>52</v>
      </c>
      <c r="K36" s="56">
        <f>$E$34/E42</f>
        <v>4.379944034</v>
      </c>
      <c r="L36" s="57" t="s">
        <v>62</v>
      </c>
      <c r="M36" s="6"/>
      <c r="N36" s="43"/>
      <c r="O36" s="6"/>
      <c r="P36" s="6"/>
      <c r="Q36" s="47"/>
      <c r="R36" s="8"/>
      <c r="S36" s="58">
        <v>140.0</v>
      </c>
      <c r="T36" s="28">
        <v>361.4</v>
      </c>
      <c r="U36" s="18"/>
      <c r="V36" s="18"/>
      <c r="W36" s="29"/>
      <c r="X36" s="6"/>
      <c r="Y36" s="6"/>
      <c r="Z36" s="6"/>
    </row>
    <row r="37" ht="12.75" customHeight="1">
      <c r="A37" s="7"/>
      <c r="B37" s="43" t="s">
        <v>63</v>
      </c>
      <c r="C37" s="59">
        <f t="shared" ref="C37:C38" si="7">E37/$C$35/9.81</f>
        <v>0.1936799185</v>
      </c>
      <c r="D37" s="6" t="s">
        <v>64</v>
      </c>
      <c r="E37" s="44">
        <v>1.9</v>
      </c>
      <c r="F37" s="47" t="s">
        <v>34</v>
      </c>
      <c r="G37" s="6"/>
      <c r="H37" s="43" t="s">
        <v>65</v>
      </c>
      <c r="I37" s="55">
        <f>C38-C39-C41-C40+C43</f>
        <v>-2.668735984</v>
      </c>
      <c r="J37" s="6" t="s">
        <v>52</v>
      </c>
      <c r="K37" s="55">
        <f t="shared" ref="K37:K39" si="8">$C$35*9.81*I37</f>
        <v>-26.1803</v>
      </c>
      <c r="L37" s="47" t="s">
        <v>66</v>
      </c>
      <c r="M37" s="6"/>
      <c r="N37" s="43" t="s">
        <v>67</v>
      </c>
      <c r="O37" s="6"/>
      <c r="P37" s="44">
        <v>0.449</v>
      </c>
      <c r="Q37" s="47" t="s">
        <v>52</v>
      </c>
      <c r="R37" s="8"/>
      <c r="S37" s="18"/>
      <c r="T37" s="18"/>
      <c r="U37" s="18"/>
      <c r="V37" s="18"/>
      <c r="W37" s="29"/>
      <c r="X37" s="6"/>
      <c r="Y37" s="6"/>
      <c r="Z37" s="6"/>
    </row>
    <row r="38" ht="12.75" customHeight="1">
      <c r="A38" s="7"/>
      <c r="B38" s="35" t="s">
        <v>68</v>
      </c>
      <c r="C38" s="60">
        <f t="shared" si="7"/>
        <v>0</v>
      </c>
      <c r="D38" s="37" t="s">
        <v>52</v>
      </c>
      <c r="E38" s="36">
        <v>0.0</v>
      </c>
      <c r="F38" s="39" t="s">
        <v>66</v>
      </c>
      <c r="G38" s="6"/>
      <c r="H38" s="43" t="s">
        <v>69</v>
      </c>
      <c r="I38" s="55">
        <f>C39-C38+C41+C40-I36</f>
        <v>1.990962806</v>
      </c>
      <c r="J38" s="6" t="s">
        <v>52</v>
      </c>
      <c r="K38" s="55">
        <f t="shared" si="8"/>
        <v>19.53134513</v>
      </c>
      <c r="L38" s="47" t="s">
        <v>70</v>
      </c>
      <c r="M38" s="19"/>
      <c r="N38" s="61" t="s">
        <v>71</v>
      </c>
      <c r="O38" s="62"/>
      <c r="P38" s="63">
        <f>(PI()*P37*P35/60)^2/2/9.81</f>
        <v>61.95455268</v>
      </c>
      <c r="Q38" s="64" t="s">
        <v>52</v>
      </c>
      <c r="R38" s="8"/>
      <c r="S38" s="65"/>
      <c r="T38" s="66"/>
      <c r="U38" s="66"/>
      <c r="V38" s="66"/>
      <c r="W38" s="67"/>
      <c r="X38" s="6"/>
      <c r="Y38" s="6"/>
      <c r="Z38" s="6"/>
    </row>
    <row r="39" ht="12.75" customHeight="1">
      <c r="A39" s="7"/>
      <c r="B39" s="43" t="s">
        <v>72</v>
      </c>
      <c r="C39" s="68">
        <v>0.93</v>
      </c>
      <c r="D39" s="6" t="s">
        <v>52</v>
      </c>
      <c r="E39" s="69">
        <f>$C$35*9.81*C39</f>
        <v>9.1233</v>
      </c>
      <c r="F39" s="47" t="s">
        <v>70</v>
      </c>
      <c r="G39" s="6"/>
      <c r="H39" s="70" t="s">
        <v>73</v>
      </c>
      <c r="I39" s="71">
        <f>C39-C38+C41+C40</f>
        <v>2.968735984</v>
      </c>
      <c r="J39" s="72" t="s">
        <v>52</v>
      </c>
      <c r="K39" s="71">
        <f t="shared" si="8"/>
        <v>29.1233</v>
      </c>
      <c r="L39" s="52" t="s">
        <v>70</v>
      </c>
      <c r="M39" s="6"/>
      <c r="N39" s="73"/>
      <c r="O39" s="74"/>
      <c r="P39" s="75"/>
      <c r="Q39" s="76"/>
      <c r="R39" s="8"/>
      <c r="S39" s="6"/>
      <c r="T39" s="6"/>
      <c r="U39" s="6"/>
      <c r="V39" s="6"/>
      <c r="W39" s="6"/>
      <c r="X39" s="6"/>
      <c r="Y39" s="6"/>
      <c r="Z39" s="6"/>
    </row>
    <row r="40" ht="12.75" customHeight="1">
      <c r="A40" s="7"/>
      <c r="B40" s="43" t="s">
        <v>74</v>
      </c>
      <c r="C40" s="55">
        <f t="shared" ref="C40:C41" si="9">E40/$C$35/9.81</f>
        <v>0</v>
      </c>
      <c r="D40" s="6" t="s">
        <v>52</v>
      </c>
      <c r="E40" s="44">
        <v>0.0</v>
      </c>
      <c r="F40" s="47" t="s">
        <v>70</v>
      </c>
      <c r="G40" s="6"/>
      <c r="H40" s="43" t="s">
        <v>75</v>
      </c>
      <c r="I40" s="55">
        <f>K40^2/2/9.81</f>
        <v>2.387141546</v>
      </c>
      <c r="J40" s="6" t="s">
        <v>52</v>
      </c>
      <c r="K40" s="56">
        <f>$E$34/E48</f>
        <v>6.843662553</v>
      </c>
      <c r="L40" s="57" t="s">
        <v>62</v>
      </c>
      <c r="M40" s="19"/>
      <c r="N40" s="43" t="s">
        <v>76</v>
      </c>
      <c r="O40" s="6"/>
      <c r="P40" s="59">
        <f>I45*E34*E35*9.81/1000</f>
        <v>117.1206961</v>
      </c>
      <c r="Q40" s="47" t="s">
        <v>77</v>
      </c>
      <c r="R40" s="8"/>
      <c r="S40" s="6" t="s">
        <v>78</v>
      </c>
      <c r="T40" s="6"/>
      <c r="U40" s="6"/>
      <c r="V40" s="6"/>
      <c r="W40" s="6"/>
      <c r="X40" s="6"/>
      <c r="Y40" s="6"/>
      <c r="Z40" s="6"/>
    </row>
    <row r="41" ht="12.75" customHeight="1">
      <c r="A41" s="7"/>
      <c r="B41" s="43" t="s">
        <v>79</v>
      </c>
      <c r="C41" s="55">
        <f t="shared" si="9"/>
        <v>2.038735984</v>
      </c>
      <c r="D41" s="6" t="s">
        <v>52</v>
      </c>
      <c r="E41" s="44">
        <v>20.0</v>
      </c>
      <c r="F41" s="47" t="s">
        <v>70</v>
      </c>
      <c r="G41" s="6"/>
      <c r="H41" s="43" t="s">
        <v>80</v>
      </c>
      <c r="I41" s="55">
        <f>C44+C45+C47+C46-C49</f>
        <v>51.45170438</v>
      </c>
      <c r="J41" s="6" t="s">
        <v>52</v>
      </c>
      <c r="K41" s="55">
        <f t="shared" ref="K41:K43" si="10">$C$35*9.81*I41</f>
        <v>504.74122</v>
      </c>
      <c r="L41" s="47" t="s">
        <v>66</v>
      </c>
      <c r="M41" s="19"/>
      <c r="N41" s="43" t="s">
        <v>81</v>
      </c>
      <c r="O41" s="6"/>
      <c r="P41" s="77">
        <v>0.838</v>
      </c>
      <c r="Q41" s="47"/>
      <c r="R41" s="8"/>
      <c r="S41" s="18" t="s">
        <v>82</v>
      </c>
      <c r="T41" s="6"/>
      <c r="U41" s="6"/>
      <c r="V41" s="6"/>
      <c r="W41" s="6"/>
      <c r="X41" s="6"/>
      <c r="Y41" s="6"/>
      <c r="Z41" s="6"/>
    </row>
    <row r="42" ht="12.75" customHeight="1">
      <c r="A42" s="7"/>
      <c r="B42" s="43" t="s">
        <v>83</v>
      </c>
      <c r="C42" s="68">
        <v>0.25</v>
      </c>
      <c r="D42" s="15" t="s">
        <v>84</v>
      </c>
      <c r="E42" s="78">
        <f>PI()*C42^2/4</f>
        <v>0.04908738521</v>
      </c>
      <c r="F42" s="47" t="s">
        <v>85</v>
      </c>
      <c r="G42" s="6"/>
      <c r="H42" s="43" t="s">
        <v>86</v>
      </c>
      <c r="I42" s="55">
        <f>C45+C44+K40^2/2/9.81+C47+C46</f>
        <v>53.53884593</v>
      </c>
      <c r="J42" s="6" t="s">
        <v>52</v>
      </c>
      <c r="K42" s="55">
        <f t="shared" si="10"/>
        <v>525.2160786</v>
      </c>
      <c r="L42" s="47" t="s">
        <v>70</v>
      </c>
      <c r="M42" s="6"/>
      <c r="N42" s="61" t="s">
        <v>87</v>
      </c>
      <c r="O42" s="62"/>
      <c r="P42" s="63">
        <f>P40/P41</f>
        <v>139.7621672</v>
      </c>
      <c r="Q42" s="64" t="s">
        <v>77</v>
      </c>
      <c r="R42" s="8"/>
      <c r="S42" s="18"/>
      <c r="T42" s="6"/>
      <c r="U42" s="6"/>
      <c r="V42" s="6"/>
      <c r="W42" s="6"/>
      <c r="X42" s="6"/>
      <c r="Y42" s="6"/>
      <c r="Z42" s="6"/>
    </row>
    <row r="43" ht="12.75" customHeight="1">
      <c r="A43" s="7"/>
      <c r="B43" s="43" t="s">
        <v>88</v>
      </c>
      <c r="C43" s="44">
        <v>0.3</v>
      </c>
      <c r="D43" s="6" t="s">
        <v>52</v>
      </c>
      <c r="E43" s="55">
        <f>$C$35*9.81*C43</f>
        <v>2.943</v>
      </c>
      <c r="F43" s="47" t="s">
        <v>70</v>
      </c>
      <c r="G43" s="6"/>
      <c r="H43" s="48" t="s">
        <v>89</v>
      </c>
      <c r="I43" s="71">
        <f>C45+C44+C47+C46</f>
        <v>51.15170438</v>
      </c>
      <c r="J43" s="72" t="s">
        <v>52</v>
      </c>
      <c r="K43" s="71">
        <f t="shared" si="10"/>
        <v>501.79822</v>
      </c>
      <c r="L43" s="52" t="s">
        <v>70</v>
      </c>
      <c r="M43" s="6"/>
      <c r="N43" s="35"/>
      <c r="O43" s="37"/>
      <c r="P43" s="37"/>
      <c r="Q43" s="39"/>
      <c r="R43" s="8"/>
      <c r="S43" s="18" t="s">
        <v>90</v>
      </c>
      <c r="T43" s="6"/>
      <c r="U43" s="6"/>
      <c r="V43" s="6"/>
      <c r="W43" s="6"/>
      <c r="X43" s="6"/>
      <c r="Y43" s="6"/>
      <c r="Z43" s="6"/>
    </row>
    <row r="44" ht="12.75" customHeight="1">
      <c r="A44" s="7"/>
      <c r="B44" s="35" t="s">
        <v>91</v>
      </c>
      <c r="C44" s="60">
        <f>E44/$C$35/9.81</f>
        <v>0</v>
      </c>
      <c r="D44" s="37" t="s">
        <v>52</v>
      </c>
      <c r="E44" s="36">
        <v>0.0</v>
      </c>
      <c r="F44" s="39" t="s">
        <v>66</v>
      </c>
      <c r="G44" s="6"/>
      <c r="H44" s="35"/>
      <c r="I44" s="37"/>
      <c r="J44" s="37"/>
      <c r="K44" s="37"/>
      <c r="L44" s="39"/>
      <c r="M44" s="6"/>
      <c r="N44" s="43" t="s">
        <v>92</v>
      </c>
      <c r="O44" s="6"/>
      <c r="P44" s="79">
        <f>P35*SQRT(C34)/(I45^0.75)</f>
        <v>1068.970568</v>
      </c>
      <c r="Q44" s="47"/>
      <c r="R44" s="8"/>
      <c r="S44" s="18"/>
      <c r="T44" s="6"/>
      <c r="U44" s="6"/>
      <c r="V44" s="6"/>
      <c r="W44" s="6"/>
      <c r="X44" s="6"/>
      <c r="Y44" s="6"/>
      <c r="Z44" s="6"/>
    </row>
    <row r="45" ht="12.75" customHeight="1">
      <c r="A45" s="7"/>
      <c r="B45" s="43" t="s">
        <v>93</v>
      </c>
      <c r="C45" s="68">
        <v>-0.938</v>
      </c>
      <c r="D45" s="6" t="s">
        <v>52</v>
      </c>
      <c r="E45" s="46">
        <f>$C$35*9.81*C45</f>
        <v>-9.20178</v>
      </c>
      <c r="F45" s="47" t="s">
        <v>70</v>
      </c>
      <c r="G45" s="6"/>
      <c r="H45" s="61" t="s">
        <v>9</v>
      </c>
      <c r="I45" s="63">
        <f t="shared" ref="I45:I46" si="11">I42+I38</f>
        <v>55.52980874</v>
      </c>
      <c r="J45" s="64" t="s">
        <v>52</v>
      </c>
      <c r="K45" s="59">
        <f t="shared" ref="K45:K46" si="12">$C$35*9.81*I45</f>
        <v>544.7474237</v>
      </c>
      <c r="L45" s="47" t="s">
        <v>70</v>
      </c>
      <c r="M45" s="6"/>
      <c r="N45" s="80" t="str">
        <f>IF(P44&lt;500,"Warning: Low Specific Speed. Consider Multistage."," ")</f>
        <v> </v>
      </c>
      <c r="O45" s="6"/>
      <c r="P45" s="6"/>
      <c r="Q45" s="47"/>
      <c r="R45" s="8"/>
      <c r="S45" s="18" t="s">
        <v>94</v>
      </c>
      <c r="T45" s="6"/>
      <c r="U45" s="6"/>
      <c r="V45" s="6"/>
      <c r="W45" s="6"/>
      <c r="X45" s="6"/>
      <c r="Y45" s="6"/>
      <c r="Z45" s="6"/>
    </row>
    <row r="46" ht="12.75" customHeight="1">
      <c r="A46" s="7"/>
      <c r="B46" s="43" t="s">
        <v>95</v>
      </c>
      <c r="C46" s="55">
        <f t="shared" ref="C46:C47" si="13">E46/$C$35/9.81</f>
        <v>0</v>
      </c>
      <c r="D46" s="6" t="s">
        <v>52</v>
      </c>
      <c r="E46" s="44">
        <v>0.0</v>
      </c>
      <c r="F46" s="47" t="s">
        <v>70</v>
      </c>
      <c r="G46" s="6"/>
      <c r="H46" s="81" t="s">
        <v>96</v>
      </c>
      <c r="I46" s="63">
        <f t="shared" si="11"/>
        <v>54.12044037</v>
      </c>
      <c r="J46" s="64" t="s">
        <v>52</v>
      </c>
      <c r="K46" s="59">
        <f t="shared" si="12"/>
        <v>530.92152</v>
      </c>
      <c r="L46" s="47" t="s">
        <v>70</v>
      </c>
      <c r="M46" s="6"/>
      <c r="N46" s="43" t="s">
        <v>97</v>
      </c>
      <c r="O46" s="6"/>
      <c r="P46" s="44">
        <v>2.0</v>
      </c>
      <c r="Q46" s="47" t="s">
        <v>52</v>
      </c>
      <c r="R46" s="8"/>
      <c r="S46" s="18"/>
      <c r="T46" s="6"/>
      <c r="U46" s="6"/>
      <c r="V46" s="6"/>
      <c r="W46" s="6"/>
      <c r="X46" s="6"/>
      <c r="Y46" s="6"/>
      <c r="Z46" s="6"/>
    </row>
    <row r="47" ht="12.75" customHeight="1">
      <c r="A47" s="7"/>
      <c r="B47" s="43" t="s">
        <v>98</v>
      </c>
      <c r="C47" s="55">
        <f t="shared" si="13"/>
        <v>52.08970438</v>
      </c>
      <c r="D47" s="6" t="s">
        <v>52</v>
      </c>
      <c r="E47" s="44">
        <v>511.0</v>
      </c>
      <c r="F47" s="47" t="s">
        <v>70</v>
      </c>
      <c r="G47" s="6"/>
      <c r="H47" s="43"/>
      <c r="I47" s="6"/>
      <c r="J47" s="6"/>
      <c r="K47" s="6"/>
      <c r="L47" s="47"/>
      <c r="M47" s="6"/>
      <c r="N47" s="43" t="s">
        <v>99</v>
      </c>
      <c r="O47" s="45"/>
      <c r="P47" s="55">
        <f>0.03*I45</f>
        <v>1.665894262</v>
      </c>
      <c r="Q47" s="47" t="s">
        <v>52</v>
      </c>
      <c r="R47" s="8"/>
      <c r="S47" s="18"/>
      <c r="T47" s="6"/>
      <c r="U47" s="6"/>
      <c r="V47" s="6"/>
      <c r="W47" s="6"/>
      <c r="X47" s="6"/>
      <c r="Y47" s="6"/>
      <c r="Z47" s="6"/>
    </row>
    <row r="48" ht="12.75" customHeight="1">
      <c r="A48" s="7"/>
      <c r="B48" s="43" t="s">
        <v>100</v>
      </c>
      <c r="C48" s="68">
        <v>0.2</v>
      </c>
      <c r="D48" s="15" t="s">
        <v>101</v>
      </c>
      <c r="E48" s="78">
        <f>PI()*C48^2/4</f>
        <v>0.03141592654</v>
      </c>
      <c r="F48" s="47" t="s">
        <v>85</v>
      </c>
      <c r="G48" s="6"/>
      <c r="H48" s="61" t="s">
        <v>102</v>
      </c>
      <c r="I48" s="63">
        <f>IF(E38=0,I35-C39-C41-C40+I36-C37,C38+I34-C39-C41-C40+I36-C37)</f>
        <v>7.794969915</v>
      </c>
      <c r="J48" s="64" t="s">
        <v>64</v>
      </c>
      <c r="K48" s="82">
        <f t="shared" ref="K48:K49" si="14">$C$35*9.81*I48</f>
        <v>76.46865487</v>
      </c>
      <c r="L48" s="47" t="s">
        <v>66</v>
      </c>
      <c r="M48" s="6"/>
      <c r="N48" s="73" t="str">
        <f>IF(I49&lt;P46,"Warning: NPSHr exceeds NPSHa"," ")</f>
        <v> </v>
      </c>
      <c r="O48" s="6"/>
      <c r="P48" s="6"/>
      <c r="Q48" s="47"/>
      <c r="R48" s="8"/>
      <c r="S48" s="18"/>
      <c r="T48" s="6"/>
      <c r="U48" s="6"/>
      <c r="V48" s="6"/>
      <c r="W48" s="6"/>
      <c r="X48" s="6"/>
      <c r="Y48" s="6"/>
      <c r="Z48" s="6"/>
    </row>
    <row r="49" ht="12.75" customHeight="1">
      <c r="A49" s="7"/>
      <c r="B49" s="48" t="s">
        <v>103</v>
      </c>
      <c r="C49" s="83">
        <v>-0.3</v>
      </c>
      <c r="D49" s="72" t="s">
        <v>52</v>
      </c>
      <c r="E49" s="71">
        <f>$C$35*9.81*C49</f>
        <v>-2.943</v>
      </c>
      <c r="F49" s="52" t="s">
        <v>70</v>
      </c>
      <c r="G49" s="6"/>
      <c r="H49" s="81" t="s">
        <v>104</v>
      </c>
      <c r="I49" s="63">
        <f>I48-I36</f>
        <v>6.817196738</v>
      </c>
      <c r="J49" s="64" t="s">
        <v>64</v>
      </c>
      <c r="K49" s="84">
        <f t="shared" si="14"/>
        <v>66.8767</v>
      </c>
      <c r="L49" s="52" t="s">
        <v>66</v>
      </c>
      <c r="M49" s="6"/>
      <c r="N49" s="48"/>
      <c r="O49" s="72"/>
      <c r="P49" s="72"/>
      <c r="Q49" s="52"/>
      <c r="R49" s="8"/>
      <c r="S49" s="18"/>
      <c r="T49" s="6"/>
      <c r="U49" s="6"/>
      <c r="V49" s="6"/>
      <c r="W49" s="6"/>
      <c r="X49" s="6"/>
      <c r="Y49" s="6"/>
      <c r="Z49" s="6"/>
    </row>
    <row r="50" ht="12.75" customHeight="1">
      <c r="A50" s="85"/>
      <c r="B50" s="86"/>
      <c r="C50" s="86"/>
      <c r="D50" s="86"/>
      <c r="E50" s="86"/>
      <c r="F50" s="86"/>
      <c r="G50" s="86"/>
      <c r="H50" s="86"/>
      <c r="I50" s="86"/>
      <c r="J50" s="86"/>
      <c r="K50" s="86"/>
      <c r="L50" s="86"/>
      <c r="M50" s="86"/>
      <c r="N50" s="86"/>
      <c r="O50" s="86"/>
      <c r="P50" s="86"/>
      <c r="Q50" s="86"/>
      <c r="R50" s="87"/>
      <c r="S50" s="6"/>
      <c r="T50" s="6"/>
      <c r="U50" s="6"/>
      <c r="V50" s="6"/>
      <c r="W50" s="6"/>
      <c r="X50" s="6"/>
      <c r="Y50" s="6"/>
      <c r="Z50" s="6"/>
    </row>
    <row r="51" ht="12.75" customHeight="1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ht="12.75" customHeight="1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ht="12.75" customHeight="1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ht="12.75" customHeight="1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ht="12.75" customHeight="1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ht="12.75" customHeight="1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ht="12.75" customHeight="1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ht="12.75" customHeight="1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ht="12.75" customHeight="1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ht="12.75" customHeight="1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ht="12.75" customHeight="1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ht="12.75" customHeight="1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ht="12.75" customHeight="1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ht="12.75" customHeight="1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ht="12.75" customHeight="1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ht="12.75" customHeight="1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ht="12.75" customHeight="1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ht="12.75" customHeight="1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ht="12.75" customHeight="1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ht="12.75" customHeight="1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ht="12.75" customHeight="1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ht="12.75" customHeight="1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ht="12.75" customHeight="1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ht="12.75" customHeight="1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ht="12.75" customHeight="1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ht="12.75" customHeight="1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ht="12.75" customHeight="1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ht="12.75" customHeight="1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ht="12.75" customHeight="1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ht="12.75" customHeight="1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ht="12.75" customHeight="1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ht="12.75" customHeight="1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ht="12.75" customHeight="1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ht="12.75" customHeight="1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ht="12.75" customHeight="1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ht="12.75" customHeight="1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ht="12.75" customHeight="1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ht="12.75" customHeight="1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ht="12.75" customHeight="1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ht="12.75" customHeight="1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ht="12.75" customHeight="1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ht="12.75" customHeight="1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ht="12.75" customHeight="1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ht="12.75" customHeight="1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ht="12.75" customHeight="1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ht="12.75" customHeight="1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ht="12.75" customHeight="1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ht="12.75" customHeight="1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ht="12.75" customHeight="1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ht="12.75" customHeight="1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ht="12.75" customHeight="1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ht="12.75" customHeight="1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ht="12.75" customHeight="1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ht="12.75" customHeight="1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ht="12.75" customHeight="1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ht="12.75" customHeight="1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ht="12.75" customHeight="1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ht="12.75" customHeight="1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ht="12.75" customHeight="1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ht="12.75" customHeight="1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ht="12.75" customHeight="1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ht="12.75" customHeight="1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ht="12.75" customHeight="1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ht="12.75" customHeight="1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ht="12.75" customHeight="1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ht="12.75" customHeight="1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ht="12.75" customHeight="1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ht="12.75" customHeight="1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ht="12.75" customHeight="1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ht="12.75" customHeight="1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ht="12.75" customHeight="1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ht="12.75" customHeight="1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ht="12.75" customHeight="1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ht="12.75" customHeight="1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ht="12.75" customHeight="1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ht="12.75" customHeight="1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ht="12.75" customHeight="1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ht="12.75" customHeight="1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ht="12.75" customHeight="1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ht="12.75" customHeight="1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ht="12.75" customHeight="1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ht="12.75" customHeight="1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ht="12.75" customHeight="1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ht="12.75" customHeight="1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ht="12.75" customHeight="1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ht="12.75" customHeight="1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ht="12.75" customHeight="1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ht="12.75" customHeight="1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ht="12.75" customHeight="1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ht="12.75" customHeight="1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ht="12.75" customHeight="1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ht="12.75" customHeight="1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ht="12.75" customHeight="1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ht="12.75" customHeight="1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ht="12.75" customHeight="1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ht="12.75" customHeight="1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ht="12.75" customHeight="1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ht="12.75" customHeight="1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ht="12.75" customHeight="1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ht="12.75" customHeight="1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ht="12.75" customHeight="1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ht="12.75" customHeight="1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ht="12.75" customHeight="1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ht="12.75" customHeight="1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ht="12.75" customHeight="1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ht="12.75" customHeight="1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ht="12.75" customHeight="1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ht="12.75" customHeight="1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ht="12.75" customHeight="1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ht="12.75" customHeight="1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ht="12.75" customHeight="1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ht="12.75" customHeight="1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ht="12.75" customHeight="1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ht="12.75" customHeight="1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ht="12.75" customHeight="1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ht="12.75" customHeight="1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ht="12.75" customHeight="1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ht="12.75" customHeight="1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ht="12.75" customHeight="1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ht="12.75" customHeight="1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ht="12.75" customHeight="1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ht="12.75" customHeight="1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ht="12.75" customHeight="1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ht="12.75" customHeight="1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ht="12.75" customHeight="1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ht="12.75" customHeight="1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ht="12.75" customHeight="1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ht="12.75" customHeight="1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ht="12.75" customHeight="1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ht="12.75" customHeight="1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ht="12.75" customHeight="1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ht="12.75" customHeight="1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ht="12.75" customHeight="1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ht="12.75" customHeight="1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ht="12.75" customHeight="1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ht="12.75" customHeight="1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ht="12.75" customHeight="1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ht="12.75" customHeight="1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ht="12.75" customHeight="1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ht="12.75" customHeight="1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ht="12.75" customHeight="1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ht="12.75" customHeight="1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ht="12.75" customHeight="1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ht="12.75" customHeight="1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ht="12.75" customHeight="1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ht="12.75" customHeight="1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ht="12.75" customHeight="1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ht="12.75" customHeight="1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ht="12.75" customHeight="1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ht="12.75" customHeight="1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ht="12.75" customHeight="1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ht="12.75" customHeight="1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ht="12.75" customHeight="1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ht="12.75" customHeight="1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ht="12.75" customHeight="1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ht="12.75" customHeight="1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ht="12.75" customHeight="1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ht="12.75" customHeight="1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ht="12.75" customHeight="1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ht="12.75" customHeight="1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ht="12.75" customHeight="1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ht="12.75" customHeight="1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ht="12.75" customHeight="1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ht="12.75" customHeight="1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ht="12.75" customHeight="1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ht="12.75" customHeight="1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ht="12.75" customHeight="1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ht="12.75" customHeight="1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ht="12.75" customHeight="1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ht="12.75" customHeight="1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ht="12.75" customHeight="1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ht="12.75" customHeight="1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ht="12.75" customHeight="1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ht="12.75" customHeight="1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ht="12.75" customHeight="1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ht="12.75" customHeight="1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ht="12.75" customHeight="1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ht="12.75" customHeight="1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ht="12.75" customHeight="1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ht="12.75" customHeight="1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ht="12.75" customHeight="1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ht="12.75" customHeight="1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ht="12.75" customHeight="1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ht="12.75" customHeight="1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ht="12.75" customHeight="1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ht="12.75" customHeight="1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ht="12.75" customHeight="1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ht="12.75" customHeight="1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ht="12.75" customHeight="1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ht="12.75" customHeight="1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ht="12.75" customHeight="1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ht="12.75" customHeight="1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ht="12.75" customHeight="1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ht="12.75" customHeight="1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ht="12.75" customHeight="1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ht="12.75" customHeight="1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ht="12.75" customHeight="1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ht="12.75" customHeight="1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ht="12.75" customHeight="1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ht="12.75" customHeight="1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ht="12.75" customHeight="1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ht="12.75" customHeight="1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ht="12.75" customHeight="1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ht="12.75" customHeight="1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ht="12.75" customHeight="1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ht="12.75" customHeight="1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ht="12.75" customHeight="1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ht="12.75" customHeight="1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ht="12.75" customHeight="1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ht="12.75" customHeight="1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ht="12.75" customHeight="1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ht="12.75" customHeight="1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ht="12.75" customHeight="1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ht="12.75" customHeight="1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ht="12.75" customHeight="1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ht="12.75" customHeight="1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ht="12.75" customHeight="1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ht="12.75" customHeight="1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ht="12.75" customHeight="1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ht="12.75" customHeight="1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ht="12.75" customHeight="1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ht="12.75" customHeight="1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ht="12.75" customHeight="1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ht="12.75" customHeight="1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ht="12.75" customHeight="1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ht="12.75" customHeight="1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ht="12.75" customHeight="1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ht="12.75" customHeight="1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ht="12.75" customHeight="1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ht="12.75" customHeight="1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ht="12.75" customHeight="1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ht="12.75" customHeight="1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ht="12.75" customHeight="1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ht="12.75" customHeight="1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ht="12.75" customHeight="1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ht="12.75" customHeight="1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ht="12.75" customHeight="1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ht="12.75" customHeight="1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ht="12.75" customHeight="1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ht="12.75" customHeight="1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ht="12.75" customHeight="1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ht="12.75" customHeight="1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ht="12.75" customHeight="1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ht="12.75" customHeight="1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ht="12.75" customHeight="1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ht="12.75" customHeight="1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ht="12.75" customHeight="1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ht="12.75" customHeight="1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ht="12.75" customHeight="1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ht="12.75" customHeight="1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ht="12.75" customHeight="1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ht="12.75" customHeight="1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ht="12.75" customHeight="1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ht="12.75" customHeight="1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ht="12.75" customHeight="1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ht="12.75" customHeight="1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ht="12.75" customHeight="1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ht="12.75" customHeight="1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ht="12.75" customHeight="1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ht="12.75" customHeight="1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ht="12.75" customHeight="1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ht="12.75" customHeight="1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ht="12.75" customHeight="1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ht="12.75" customHeight="1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ht="12.75" customHeight="1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ht="12.75" customHeight="1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ht="12.75" customHeight="1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ht="12.75" customHeight="1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ht="12.75" customHeight="1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ht="12.75" customHeight="1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ht="12.75" customHeight="1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ht="12.75" customHeight="1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ht="12.75" customHeight="1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ht="12.75" customHeight="1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ht="12.75" customHeight="1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ht="12.75" customHeight="1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ht="12.75" customHeight="1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ht="12.75" customHeight="1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ht="12.75" customHeight="1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ht="12.75" customHeight="1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ht="12.75" customHeight="1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ht="12.75" customHeight="1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ht="12.75" customHeight="1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ht="12.75" customHeight="1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ht="12.75" customHeight="1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ht="12.75" customHeight="1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ht="12.75" customHeight="1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ht="12.75" customHeight="1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ht="12.75" customHeight="1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ht="12.75" customHeight="1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ht="12.75" customHeight="1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ht="12.75" customHeight="1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ht="12.75" customHeight="1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ht="12.75" customHeight="1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ht="12.75" customHeight="1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ht="12.75" customHeight="1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ht="12.75" customHeight="1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ht="12.75" customHeight="1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ht="12.75" customHeight="1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ht="12.75" customHeight="1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ht="12.75" customHeight="1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ht="12.75" customHeight="1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ht="12.75" customHeight="1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ht="12.75" customHeight="1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ht="12.75" customHeight="1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ht="12.75" customHeight="1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ht="12.75" customHeight="1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ht="12.75" customHeight="1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ht="12.75" customHeight="1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ht="12.75" customHeight="1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ht="12.75" customHeight="1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ht="12.75" customHeight="1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ht="12.75" customHeight="1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ht="12.75" customHeight="1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ht="12.75" customHeight="1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ht="12.75" customHeight="1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ht="12.75" customHeight="1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ht="12.75" customHeight="1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ht="12.75" customHeight="1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ht="12.75" customHeight="1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ht="12.75" customHeight="1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ht="12.75" customHeight="1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ht="12.75" customHeight="1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ht="12.75" customHeight="1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ht="12.75" customHeight="1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ht="12.75" customHeight="1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ht="12.75" customHeight="1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ht="12.75" customHeight="1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ht="12.75" customHeight="1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ht="12.75" customHeight="1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ht="12.75" customHeight="1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ht="12.75" customHeight="1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ht="12.75" customHeight="1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ht="12.75" customHeight="1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ht="12.75" customHeight="1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ht="12.75" customHeight="1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ht="12.75" customHeight="1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ht="12.75" customHeight="1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ht="12.75" customHeight="1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ht="12.75" customHeight="1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ht="12.75" customHeight="1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ht="12.75" customHeight="1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ht="12.75" customHeight="1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ht="12.75" customHeight="1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ht="12.75" customHeight="1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ht="12.75" customHeight="1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ht="12.75" customHeight="1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ht="12.75" customHeight="1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ht="12.75" customHeight="1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ht="12.75" customHeight="1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ht="12.75" customHeight="1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ht="12.75" customHeight="1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ht="12.75" customHeight="1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ht="12.75" customHeight="1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ht="12.75" customHeight="1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ht="12.75" customHeight="1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ht="12.75" customHeight="1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ht="12.75" customHeight="1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ht="12.75" customHeight="1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ht="12.75" customHeight="1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ht="12.75" customHeight="1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ht="12.75" customHeight="1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ht="12.75" customHeight="1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ht="12.75" customHeight="1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ht="12.75" customHeight="1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ht="12.75" customHeight="1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ht="12.75" customHeight="1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ht="12.75" customHeight="1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ht="12.75" customHeight="1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ht="12.75" customHeight="1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ht="12.75" customHeight="1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ht="12.75" customHeight="1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ht="12.75" customHeight="1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ht="12.75" customHeight="1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ht="12.75" customHeight="1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ht="12.75" customHeight="1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ht="12.75" customHeight="1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ht="12.75" customHeight="1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ht="12.75" customHeight="1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ht="12.75" customHeight="1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ht="12.75" customHeight="1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ht="12.75" customHeight="1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ht="12.75" customHeight="1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ht="12.75" customHeight="1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ht="12.75" customHeight="1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ht="12.75" customHeight="1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ht="12.75" customHeight="1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ht="12.75" customHeight="1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ht="12.75" customHeight="1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ht="12.75" customHeight="1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ht="12.75" customHeight="1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ht="12.75" customHeight="1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ht="12.75" customHeight="1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ht="12.75" customHeight="1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ht="12.75" customHeight="1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ht="12.75" customHeight="1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ht="12.75" customHeight="1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ht="12.75" customHeight="1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ht="12.75" customHeight="1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ht="12.75" customHeight="1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ht="12.75" customHeight="1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ht="12.75" customHeight="1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ht="12.75" customHeight="1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ht="12.75" customHeight="1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ht="12.75" customHeight="1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ht="12.75" customHeight="1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ht="12.75" customHeight="1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ht="12.75" customHeight="1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ht="12.75" customHeight="1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ht="12.75" customHeight="1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ht="12.75" customHeight="1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ht="12.75" customHeight="1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ht="12.75" customHeight="1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ht="12.75" customHeight="1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ht="12.75" customHeight="1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ht="12.75" customHeight="1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ht="12.75" customHeight="1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ht="12.75" customHeight="1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ht="12.75" customHeight="1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ht="12.75" customHeight="1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ht="12.75" customHeight="1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ht="12.75" customHeight="1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ht="12.75" customHeight="1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ht="12.75" customHeight="1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ht="12.75" customHeight="1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ht="12.75" customHeight="1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ht="12.75" customHeight="1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ht="12.75" customHeight="1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ht="12.75" customHeight="1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ht="12.75" customHeight="1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ht="12.75" customHeight="1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ht="12.75" customHeight="1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ht="12.75" customHeight="1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ht="12.75" customHeight="1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ht="12.75" customHeight="1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ht="12.75" customHeight="1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ht="12.75" customHeight="1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ht="12.75" customHeight="1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ht="12.75" customHeight="1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ht="12.75" customHeight="1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ht="12.75" customHeight="1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ht="12.75" customHeight="1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ht="12.75" customHeight="1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ht="12.75" customHeight="1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ht="12.75" customHeight="1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ht="12.75" customHeight="1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ht="12.75" customHeight="1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ht="12.75" customHeight="1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ht="12.75" customHeight="1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ht="12.75" customHeight="1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ht="12.75" customHeight="1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ht="12.75" customHeight="1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ht="12.75" customHeight="1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ht="12.75" customHeight="1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ht="12.75" customHeight="1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ht="12.75" customHeight="1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ht="12.75" customHeight="1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ht="12.75" customHeight="1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ht="12.75" customHeight="1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ht="12.75" customHeight="1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ht="12.75" customHeight="1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ht="12.75" customHeight="1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ht="12.75" customHeight="1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ht="12.75" customHeight="1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ht="12.75" customHeight="1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ht="12.75" customHeight="1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ht="12.75" customHeight="1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ht="12.75" customHeight="1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ht="12.75" customHeight="1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ht="12.75" customHeight="1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ht="12.75" customHeight="1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ht="12.75" customHeight="1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ht="12.75" customHeight="1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ht="12.75" customHeight="1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ht="12.75" customHeight="1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ht="12.75" customHeight="1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ht="12.75" customHeight="1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ht="12.75" customHeight="1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ht="12.75" customHeight="1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ht="12.75" customHeight="1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ht="12.75" customHeight="1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ht="12.75" customHeight="1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ht="12.75" customHeight="1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ht="12.75" customHeight="1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ht="12.75" customHeight="1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ht="12.75" customHeight="1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ht="12.75" customHeight="1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ht="12.75" customHeight="1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ht="12.75" customHeight="1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ht="12.75" customHeight="1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ht="12.75" customHeight="1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ht="12.75" customHeight="1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ht="12.75" customHeight="1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ht="12.75" customHeight="1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ht="12.75" customHeight="1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ht="12.75" customHeight="1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ht="12.75" customHeight="1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ht="12.75" customHeight="1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ht="12.75" customHeight="1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ht="12.75" customHeight="1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ht="12.75" customHeight="1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ht="12.75" customHeight="1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ht="12.75" customHeight="1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ht="12.75" customHeight="1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ht="12.75" customHeight="1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ht="12.75" customHeight="1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ht="12.75" customHeight="1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ht="12.75" customHeight="1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ht="12.75" customHeight="1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ht="12.75" customHeight="1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ht="12.75" customHeight="1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ht="12.75" customHeight="1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ht="12.75" customHeight="1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ht="12.75" customHeight="1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ht="12.75" customHeight="1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ht="12.75" customHeight="1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ht="12.75" customHeight="1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ht="12.75" customHeight="1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ht="12.75" customHeight="1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ht="12.75" customHeight="1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ht="12.75" customHeight="1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ht="12.75" customHeight="1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ht="12.75" customHeight="1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ht="12.75" customHeight="1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ht="12.75" customHeight="1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ht="12.75" customHeight="1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ht="12.75" customHeight="1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ht="12.75" customHeight="1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ht="12.75" customHeight="1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ht="12.75" customHeight="1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ht="12.75" customHeight="1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ht="12.75" customHeight="1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ht="12.75" customHeight="1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ht="12.75" customHeight="1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ht="12.75" customHeight="1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ht="12.75" customHeight="1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ht="12.75" customHeight="1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ht="12.75" customHeight="1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ht="12.75" customHeight="1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ht="12.75" customHeight="1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ht="12.75" customHeight="1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ht="12.75" customHeight="1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ht="12.75" customHeight="1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ht="12.75" customHeight="1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ht="12.75" customHeight="1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ht="12.75" customHeight="1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ht="12.75" customHeight="1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ht="12.75" customHeight="1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ht="12.75" customHeight="1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ht="12.75" customHeight="1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ht="12.75" customHeight="1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ht="12.75" customHeight="1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ht="12.75" customHeight="1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ht="12.75" customHeight="1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ht="12.75" customHeight="1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ht="12.75" customHeight="1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ht="12.75" customHeight="1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ht="12.75" customHeight="1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ht="12.75" customHeight="1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ht="12.75" customHeight="1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ht="12.75" customHeight="1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ht="12.75" customHeight="1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ht="12.75" customHeight="1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ht="12.75" customHeight="1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ht="12.75" customHeight="1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ht="12.75" customHeight="1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ht="12.75" customHeight="1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ht="12.75" customHeight="1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ht="12.75" customHeight="1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ht="12.75" customHeight="1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ht="12.75" customHeight="1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ht="12.75" customHeight="1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ht="12.75" customHeight="1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ht="12.75" customHeight="1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ht="12.75" customHeight="1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ht="12.75" customHeight="1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ht="12.75" customHeight="1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ht="12.75" customHeight="1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ht="12.75" customHeight="1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ht="12.75" customHeight="1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ht="12.75" customHeight="1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ht="12.75" customHeight="1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ht="12.75" customHeight="1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ht="12.75" customHeight="1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ht="12.75" customHeight="1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ht="12.75" customHeight="1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ht="12.75" customHeight="1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ht="12.75" customHeight="1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ht="12.75" customHeight="1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ht="12.75" customHeight="1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ht="12.75" customHeight="1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ht="12.75" customHeight="1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ht="12.75" customHeight="1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ht="12.75" customHeight="1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ht="12.75" customHeight="1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ht="12.75" customHeight="1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ht="12.75" customHeight="1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ht="12.75" customHeight="1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ht="12.75" customHeight="1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ht="12.75" customHeight="1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ht="12.75" customHeight="1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ht="12.75" customHeight="1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ht="12.75" customHeight="1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ht="12.75" customHeight="1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ht="12.75" customHeight="1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ht="12.75" customHeight="1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ht="12.75" customHeight="1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ht="12.75" customHeight="1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ht="12.75" customHeight="1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ht="12.75" customHeight="1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ht="12.75" customHeight="1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ht="12.75" customHeight="1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ht="12.75" customHeight="1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ht="12.75" customHeight="1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ht="12.75" customHeight="1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ht="12.75" customHeight="1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ht="12.75" customHeight="1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ht="12.75" customHeight="1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ht="12.75" customHeight="1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ht="12.75" customHeight="1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ht="12.75" customHeight="1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ht="12.75" customHeight="1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ht="12.75" customHeight="1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ht="12.75" customHeight="1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ht="12.75" customHeight="1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ht="12.75" customHeight="1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ht="12.75" customHeight="1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ht="12.75" customHeight="1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ht="12.75" customHeight="1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ht="12.75" customHeight="1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ht="12.75" customHeight="1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ht="12.75" customHeight="1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ht="12.75" customHeight="1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ht="12.75" customHeight="1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ht="12.75" customHeight="1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ht="12.75" customHeight="1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ht="12.75" customHeight="1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ht="12.75" customHeight="1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ht="12.75" customHeight="1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ht="12.75" customHeight="1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ht="12.75" customHeight="1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ht="12.75" customHeight="1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ht="12.75" customHeight="1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ht="12.75" customHeight="1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ht="12.75" customHeight="1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ht="12.75" customHeight="1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ht="12.75" customHeight="1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ht="12.75" customHeight="1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ht="12.75" customHeight="1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ht="12.75" customHeight="1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ht="12.75" customHeight="1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ht="12.75" customHeight="1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ht="12.75" customHeight="1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ht="12.75" customHeight="1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ht="12.75" customHeight="1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ht="12.75" customHeight="1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ht="12.75" customHeight="1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ht="12.75" customHeight="1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ht="12.75" customHeight="1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ht="12.75" customHeight="1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ht="12.75" customHeight="1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ht="12.75" customHeight="1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ht="12.75" customHeight="1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ht="12.75" customHeight="1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ht="12.75" customHeight="1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ht="12.75" customHeight="1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ht="12.75" customHeight="1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ht="12.75" customHeight="1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ht="12.75" customHeight="1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ht="12.75" customHeight="1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ht="12.75" customHeight="1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ht="12.75" customHeight="1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ht="12.75" customHeight="1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ht="12.75" customHeight="1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ht="12.75" customHeight="1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ht="12.75" customHeight="1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ht="12.75" customHeight="1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ht="12.75" customHeight="1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ht="12.75" customHeight="1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ht="12.75" customHeight="1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ht="12.75" customHeight="1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ht="12.75" customHeight="1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ht="12.75" customHeight="1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ht="12.75" customHeight="1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ht="12.75" customHeight="1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ht="12.75" customHeight="1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ht="12.75" customHeight="1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ht="12.75" customHeight="1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ht="12.75" customHeight="1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ht="12.75" customHeight="1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ht="12.75" customHeight="1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ht="12.75" customHeight="1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ht="12.75" customHeight="1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ht="12.75" customHeight="1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ht="12.75" customHeight="1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ht="12.75" customHeight="1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ht="12.75" customHeight="1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ht="12.75" customHeight="1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ht="12.75" customHeight="1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ht="12.75" customHeight="1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ht="12.75" customHeight="1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ht="12.75" customHeight="1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ht="12.75" customHeight="1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ht="12.75" customHeight="1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ht="12.75" customHeight="1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ht="12.75" customHeight="1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ht="12.75" customHeight="1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ht="12.75" customHeight="1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ht="12.75" customHeight="1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ht="12.75" customHeight="1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ht="12.75" customHeight="1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ht="12.75" customHeight="1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ht="12.75" customHeight="1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ht="12.75" customHeight="1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ht="12.75" customHeight="1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ht="12.75" customHeight="1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ht="12.75" customHeight="1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ht="12.75" customHeight="1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ht="12.75" customHeight="1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ht="12.75" customHeight="1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ht="12.75" customHeight="1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ht="12.75" customHeight="1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ht="12.75" customHeight="1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ht="12.75" customHeight="1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ht="12.75" customHeight="1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ht="12.75" customHeight="1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ht="12.75" customHeight="1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ht="12.75" customHeight="1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ht="12.75" customHeight="1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ht="12.75" customHeight="1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ht="12.75" customHeight="1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ht="12.75" customHeight="1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ht="12.75" customHeight="1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ht="12.75" customHeight="1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ht="12.75" customHeight="1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ht="12.75" customHeight="1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ht="12.75" customHeight="1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ht="12.75" customHeight="1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ht="12.75" customHeight="1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ht="12.75" customHeight="1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ht="12.75" customHeight="1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ht="12.75" customHeight="1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ht="12.75" customHeight="1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ht="12.75" customHeight="1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ht="12.75" customHeight="1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ht="12.75" customHeight="1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ht="12.75" customHeight="1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ht="12.75" customHeight="1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ht="12.75" customHeight="1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ht="12.75" customHeight="1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ht="12.75" customHeight="1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ht="12.75" customHeight="1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ht="12.75" customHeight="1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ht="12.75" customHeight="1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ht="12.75" customHeight="1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ht="12.75" customHeight="1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ht="12.75" customHeight="1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ht="12.75" customHeight="1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ht="12.75" customHeight="1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ht="12.75" customHeight="1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ht="12.75" customHeight="1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ht="12.75" customHeight="1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ht="12.75" customHeight="1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ht="12.75" customHeight="1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ht="12.75" customHeight="1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ht="12.75" customHeight="1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ht="12.75" customHeight="1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ht="12.75" customHeight="1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ht="12.75" customHeight="1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ht="12.75" customHeight="1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ht="12.75" customHeight="1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ht="12.75" customHeight="1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ht="12.75" customHeight="1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ht="12.75" customHeight="1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ht="12.75" customHeight="1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ht="12.75" customHeight="1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ht="12.75" customHeight="1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ht="12.75" customHeight="1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ht="12.75" customHeight="1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ht="12.75" customHeight="1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ht="12.75" customHeight="1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ht="12.75" customHeight="1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ht="12.75" customHeight="1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ht="12.75" customHeight="1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ht="12.75" customHeight="1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ht="12.75" customHeight="1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ht="12.75" customHeight="1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ht="12.75" customHeight="1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ht="12.75" customHeight="1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ht="12.75" customHeight="1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ht="12.75" customHeight="1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ht="12.75" customHeight="1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ht="12.75" customHeight="1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ht="12.75" customHeight="1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ht="12.75" customHeight="1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ht="12.75" customHeight="1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ht="12.75" customHeight="1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ht="12.75" customHeight="1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ht="12.75" customHeight="1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ht="12.75" customHeight="1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ht="12.75" customHeight="1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ht="12.75" customHeight="1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ht="12.75" customHeight="1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ht="12.75" customHeight="1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ht="12.75" customHeight="1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ht="12.75" customHeight="1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ht="12.75" customHeight="1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ht="12.75" customHeight="1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ht="12.75" customHeight="1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ht="12.75" customHeight="1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ht="12.75" customHeight="1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ht="12.75" customHeight="1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ht="12.75" customHeight="1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ht="12.75" customHeight="1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ht="12.75" customHeight="1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ht="12.75" customHeight="1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ht="12.75" customHeight="1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ht="12.75" customHeight="1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ht="12.75" customHeight="1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ht="12.75" customHeight="1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ht="12.75" customHeight="1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ht="12.75" customHeight="1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ht="12.75" customHeight="1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ht="12.75" customHeight="1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ht="12.75" customHeight="1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ht="12.75" customHeight="1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ht="12.75" customHeight="1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ht="12.75" customHeight="1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ht="12.75" customHeight="1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ht="12.75" customHeight="1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ht="12.75" customHeight="1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ht="12.75" customHeight="1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ht="12.75" customHeight="1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ht="12.75" customHeight="1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ht="12.75" customHeight="1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ht="12.75" customHeight="1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ht="12.75" customHeight="1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ht="12.75" customHeight="1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ht="12.75" customHeight="1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ht="12.75" customHeight="1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ht="12.75" customHeight="1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ht="12.75" customHeight="1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ht="12.75" customHeight="1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ht="12.75" customHeight="1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ht="12.75" customHeight="1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ht="12.75" customHeight="1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ht="12.75" customHeight="1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ht="12.75" customHeight="1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ht="12.75" customHeight="1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ht="12.75" customHeight="1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ht="12.75" customHeight="1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ht="12.75" customHeight="1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ht="12.75" customHeight="1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ht="12.75" customHeight="1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ht="12.75" customHeight="1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ht="12.75" customHeight="1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ht="12.75" customHeight="1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ht="12.75" customHeight="1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ht="12.75" customHeight="1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ht="12.75" customHeight="1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ht="12.75" customHeight="1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ht="12.75" customHeight="1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ht="12.75" customHeight="1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ht="12.75" customHeight="1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ht="12.75" customHeight="1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ht="12.75" customHeight="1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ht="12.75" customHeight="1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ht="12.75" customHeight="1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ht="12.75" customHeight="1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ht="12.75" customHeight="1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ht="12.75" customHeight="1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ht="12.75" customHeight="1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ht="12.75" customHeight="1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ht="12.75" customHeight="1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ht="12.75" customHeight="1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ht="12.75" customHeight="1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ht="12.75" customHeight="1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ht="12.75" customHeight="1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ht="12.75" customHeight="1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ht="12.75" customHeight="1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ht="12.75" customHeight="1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ht="12.75" customHeight="1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ht="12.75" customHeight="1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ht="12.75" customHeight="1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ht="12.75" customHeight="1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ht="12.75" customHeight="1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ht="12.75" customHeight="1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ht="12.75" customHeight="1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ht="12.75" customHeight="1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ht="12.75" customHeight="1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ht="12.75" customHeight="1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ht="12.75" customHeight="1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ht="12.75" customHeight="1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ht="12.75" customHeight="1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ht="12.75" customHeight="1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ht="12.75" customHeight="1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ht="12.75" customHeight="1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ht="12.75" customHeight="1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ht="12.75" customHeight="1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ht="12.75" customHeight="1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ht="12.75" customHeight="1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ht="12.75" customHeight="1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ht="12.75" customHeight="1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ht="12.75" customHeight="1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ht="12.75" customHeight="1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ht="12.75" customHeight="1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ht="12.75" customHeight="1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ht="12.75" customHeight="1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ht="12.75" customHeight="1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ht="12.75" customHeight="1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ht="12.75" customHeight="1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ht="12.75" customHeight="1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ht="12.75" customHeight="1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ht="12.75" customHeight="1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ht="12.75" customHeight="1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ht="12.75" customHeight="1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ht="12.75" customHeight="1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ht="12.75" customHeight="1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ht="12.75" customHeight="1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ht="12.75" customHeight="1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ht="12.75" customHeight="1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ht="12.75" customHeight="1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ht="12.75" customHeight="1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ht="12.75" customHeight="1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ht="12.75" customHeight="1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ht="12.75" customHeight="1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ht="12.75" customHeight="1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ht="12.75" customHeight="1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ht="12.75" customHeight="1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ht="12.75" customHeight="1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ht="12.75" customHeight="1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ht="12.75" customHeight="1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ht="12.75" customHeight="1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ht="12.75" customHeight="1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ht="12.75" customHeight="1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ht="12.75" customHeight="1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ht="12.75" customHeight="1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ht="12.75" customHeight="1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ht="12.75" customHeight="1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ht="12.75" customHeight="1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ht="12.75" customHeight="1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ht="12.75" customHeight="1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ht="12.75" customHeight="1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ht="12.75" customHeight="1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ht="12.75" customHeight="1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ht="12.75" customHeight="1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ht="12.75" customHeight="1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ht="12.75" customHeight="1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  <row r="999" ht="12.75" customHeight="1">
      <c r="A999" s="6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</row>
    <row r="1000" ht="12.75" customHeight="1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</row>
  </sheetData>
  <mergeCells count="5">
    <mergeCell ref="A1:O1"/>
    <mergeCell ref="P1:R1"/>
    <mergeCell ref="B33:F33"/>
    <mergeCell ref="H33:L33"/>
    <mergeCell ref="N33:Q33"/>
  </mergeCells>
  <printOptions horizontalCentered="1" verticalCentered="1"/>
  <pageMargins bottom="0.31" footer="0.0" header="0.0" left="0.6" right="0.58" top="0.52"/>
  <pageSetup paperSize="9" orientation="landscape"/>
  <headerFooter>
    <oddFooter>&amp;L&amp;F&amp;C&amp;A&amp;R&amp;D</oddFooter>
  </headerFooter>
  <drawing r:id="rId2"/>
  <legacyDrawing r:id="rId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1998-03-22T07:10:31Z</dcterms:created>
  <dc:creator>Dennis Kirk-Burnnand</dc:creator>
</cp:coreProperties>
</file>